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75" yWindow="45" windowWidth="12885" windowHeight="11745" activeTab="0"/>
  </bookViews>
  <sheets>
    <sheet name="Section A - MAWA" sheetId="1" r:id="rId1"/>
    <sheet name="Sections B &amp; C - ETWU" sheetId="2" r:id="rId2"/>
    <sheet name="Notes &amp; Disclaimer" sheetId="3" r:id="rId3"/>
    <sheet name="DropDownLists" sheetId="4" state="hidden" r:id="rId4"/>
  </sheets>
  <definedNames>
    <definedName name="Irrigation_Method">'DropDownLists'!$B$2:$B$7</definedName>
    <definedName name="_xlnm.Print_Area" localSheetId="2">'Notes &amp; Disclaimer'!$A$1:$A$68</definedName>
    <definedName name="_xlnm.Print_Area" localSheetId="0">'Section A - MAWA'!$E$1:$H$51</definedName>
    <definedName name="_xlnm.Print_Area" localSheetId="1">'Sections B &amp; C - ETWU'!$E$1:$L$48</definedName>
    <definedName name="Water_Use_Type">'DropDownLists'!$A$2:$A$7</definedName>
  </definedNames>
  <calcPr fullCalcOnLoad="1"/>
</workbook>
</file>

<file path=xl/sharedStrings.xml><?xml version="1.0" encoding="utf-8"?>
<sst xmlns="http://schemas.openxmlformats.org/spreadsheetml/2006/main" count="187" uniqueCount="155">
  <si>
    <t>Table B-1. Plant Factor and Irrigation System Information</t>
  </si>
  <si>
    <t>Instructions</t>
  </si>
  <si>
    <t>Plant Water Use Type</t>
  </si>
  <si>
    <t>Plant Type</t>
  </si>
  <si>
    <t>Irrigation
Method</t>
  </si>
  <si>
    <t>High</t>
  </si>
  <si>
    <t>Bubbler</t>
  </si>
  <si>
    <t>Microspray</t>
  </si>
  <si>
    <t>Low</t>
  </si>
  <si>
    <t>Rotor</t>
  </si>
  <si>
    <t>Drip</t>
  </si>
  <si>
    <t>Moderate</t>
  </si>
  <si>
    <t>Spray</t>
  </si>
  <si>
    <t>SLA</t>
  </si>
  <si>
    <t xml:space="preserve"> </t>
  </si>
  <si>
    <t>Summary Area</t>
  </si>
  <si>
    <t>Area</t>
  </si>
  <si>
    <t xml:space="preserve"> Sum of Low-Water-Use Areas</t>
  </si>
  <si>
    <t xml:space="preserve"> Sum of High-Water-Use Areas</t>
  </si>
  <si>
    <t xml:space="preserve"> Sum of Special Landscape Areas</t>
  </si>
  <si>
    <t xml:space="preserve"> Sum of all Landscape Areas</t>
  </si>
  <si>
    <t xml:space="preserve">Estimated Total Water Use = </t>
  </si>
  <si>
    <t>gallons/year</t>
  </si>
  <si>
    <t>ETWU = [(43) x (0.62) x (PF x HA/IE)] + [(43) x (0.62) x SLA]</t>
  </si>
  <si>
    <t>ETWU = Estimated Total Water Use</t>
  </si>
  <si>
    <t>0.62 = Conversion Factor (to gallons per square foot)</t>
  </si>
  <si>
    <t>PF = Plant Factor</t>
  </si>
  <si>
    <t>HA = Hydrozone Area</t>
  </si>
  <si>
    <t>The  calculated ETWU may not exceed the calculated MAWA.</t>
  </si>
  <si>
    <t>IE = Irrigation Efficiency (minimum 0.7)</t>
  </si>
  <si>
    <t>SLA = Special Landscape Area (square feet)</t>
  </si>
  <si>
    <t>MAWA=</t>
  </si>
  <si>
    <t>ETWU =</t>
  </si>
  <si>
    <t>[from Section A]</t>
  </si>
  <si>
    <t>[from Section B]</t>
  </si>
  <si>
    <t>WATER BUDGET CALCULATION WORKSHEET - ELECTRONIC</t>
  </si>
  <si>
    <t>Project Site Address:</t>
  </si>
  <si>
    <t>SECTION A. MAXIMUM APPLIED WATER ALLOWANCE (MAWA)</t>
  </si>
  <si>
    <t>Maximum Applied Water Allowance =</t>
  </si>
  <si>
    <t>gallons per year.</t>
  </si>
  <si>
    <t>Water_Use_Type</t>
  </si>
  <si>
    <t>Irrigation_Method</t>
  </si>
  <si>
    <t>0.3 = The Additional ET Adjustment Factor for Special Landscape Area (1.0-0.7=0.3)</t>
  </si>
  <si>
    <t>0.7 = ET Adjustment Factor (ETAF)</t>
  </si>
  <si>
    <t>43 = Reference Evapotranspiration (ETo) for the City of Mountain View (inches per year)</t>
  </si>
  <si>
    <t>MAWA = Maximum Applied Water Allowance (gallons per year)</t>
  </si>
  <si>
    <t>Plant Water 
Use Type</t>
  </si>
  <si>
    <t>SECTION B. ESTIMATED TOTAL WATER USE (ETWU)</t>
  </si>
  <si>
    <t>MAWA = (43) x (0.62) x [(0.7 x LA)+(0.3 x SLA)]</t>
  </si>
  <si>
    <t>(1) The area of high water use plants exceeds 25% of the total landscaped area, and/or</t>
  </si>
  <si>
    <t>NOTES</t>
  </si>
  <si>
    <t>43 = Reference Evapotranspiration  (ETo) for the City of Mountain  View (inches per year)</t>
  </si>
  <si>
    <t xml:space="preserve"> Sum of Moderate &amp; Mixed-Water-Use Areas</t>
  </si>
  <si>
    <t>Mixed (Mod / Low)</t>
  </si>
  <si>
    <t>&gt;</t>
  </si>
  <si>
    <t xml:space="preserve">(2) Less than 80% of remaining landscape area is planted with California Native and/or low water use plants </t>
  </si>
  <si>
    <t>(Click Here to Download WUCOLS)</t>
  </si>
  <si>
    <t>Table A-1. Hydrozone Area Information</t>
  </si>
  <si>
    <t>Hydrozone Label</t>
  </si>
  <si>
    <t>Summary of Hydrozone Area Information</t>
  </si>
  <si>
    <t>Please Note:  A Water Budget Calculation Worksheet is required ONLY if:</t>
  </si>
  <si>
    <t>Hydrozone
Area (HA)
square feet</t>
  </si>
  <si>
    <t>The average irrigation efficiency of your landscaped area (not including SLAs) is:</t>
  </si>
  <si>
    <t>Irrigation Method For Each Hydrozone</t>
  </si>
  <si>
    <t>The hydrozone information you entered in Table A-1 on the previous sheet will automatically populate in the columns for Hydrozone Label, Plant Water Use Type, Plant Type, and Hydrozone Area.</t>
  </si>
  <si>
    <t xml:space="preserve">Once all the information is entered into Table A-1, a summary of the Hydrozone Area Information provided in the second table will display the total square footage for each type of water-use area. </t>
  </si>
  <si>
    <t>References and Resources</t>
  </si>
  <si>
    <t>Click here for the City of Mountain View's Water Conservation in Landscaping Regulations.</t>
  </si>
  <si>
    <t>This Water Budget Calculation worksheet was created for the City of Mountain View in accordance with the State's Water Conservation in Landscaping Act of 2006, AB 1881 and the City of Mountain View's Water Conservation in Landscaping Regulations.</t>
  </si>
  <si>
    <t>Click here for information on AB 1881</t>
  </si>
  <si>
    <t>SLA = Portion of the Landscape Area identified as Special Landscape Area (square feet)</t>
  </si>
  <si>
    <t>LA = Landscaped Area (Includes Special Landscape Area; in square feet)</t>
  </si>
  <si>
    <t>Notes on Irrigation Efficiency</t>
  </si>
  <si>
    <t>Notes on ETWU equation</t>
  </si>
  <si>
    <t>Notes on MAWA equation</t>
  </si>
  <si>
    <t>Qualifying SLAs DO NOT include:</t>
  </si>
  <si>
    <t>Qualifying SLAs include:</t>
  </si>
  <si>
    <t>* Areas dedicated to active play such as parks, sports fields, golf courses, and where turf</t>
  </si>
  <si>
    <t>provides a playing surface.</t>
  </si>
  <si>
    <t>not include private groundwater supplies.</t>
  </si>
  <si>
    <t>* Areas dedicated solely to edible plants.</t>
  </si>
  <si>
    <t>* Areas irrigated with nonpotable water.</t>
  </si>
  <si>
    <t>The Maximum Applied Water Allowance (MAWA) is automatically calculated using the information you provided in Table A-1.</t>
  </si>
  <si>
    <r>
      <t xml:space="preserve">Irrigation
Efficiency (IE)
</t>
    </r>
    <r>
      <rPr>
        <i/>
        <sz val="10"/>
        <rFont val="Palatino Linotype"/>
        <family val="1"/>
      </rPr>
      <t xml:space="preserve">[min </t>
    </r>
    <r>
      <rPr>
        <i/>
        <u val="single"/>
        <sz val="10"/>
        <rFont val="Palatino Linotype"/>
        <family val="1"/>
      </rPr>
      <t>average</t>
    </r>
    <r>
      <rPr>
        <i/>
        <sz val="10"/>
        <rFont val="Palatino Linotype"/>
        <family val="1"/>
      </rPr>
      <t xml:space="preserve"> of 70%]</t>
    </r>
  </si>
  <si>
    <t>Below are typical irrigation efficiencies:
    * Microspray = 0.65
    * Spray = 0.65 (for turf) or 0.80 (for shrubs)
    * Rotor = 0.75
    * Bubbler = 0.85 
    * Drip = 0.85</t>
  </si>
  <si>
    <t>Section C compares the MAWA calculated in Section A to the ETWU calculated in Section B. To comply with the WELO, the ETWU cannot exceed the MAWA</t>
  </si>
  <si>
    <t>(e.g., spray on turf) can be less than 70%.</t>
  </si>
  <si>
    <t>Plant
Factor
(PF)</t>
  </si>
  <si>
    <t>Enter Project Site Address</t>
  </si>
  <si>
    <t>Enter Hydrozone Labels</t>
  </si>
  <si>
    <r>
      <t>Enter Plant Water Use Type</t>
    </r>
    <r>
      <rPr>
        <sz val="10"/>
        <rFont val="Arial"/>
        <family val="2"/>
      </rPr>
      <t xml:space="preserve"> </t>
    </r>
  </si>
  <si>
    <t>Enter Plant Type</t>
  </si>
  <si>
    <t>Enter Square Footage For Each Hydrozone</t>
  </si>
  <si>
    <t>MAWA</t>
  </si>
  <si>
    <t>[ 1 ]</t>
  </si>
  <si>
    <t>[ 2 ]</t>
  </si>
  <si>
    <t>Enter Data Here</t>
  </si>
  <si>
    <t>[ 4 ]</t>
  </si>
  <si>
    <t>[ 5 ]</t>
  </si>
  <si>
    <t>[ 3 ]</t>
  </si>
  <si>
    <t>[ 6 ]</t>
  </si>
  <si>
    <t>[ 7 ]</t>
  </si>
  <si>
    <t>Data Automatically Entered From Table A-1</t>
  </si>
  <si>
    <t>Plant Factor (PF)</t>
  </si>
  <si>
    <t>Enter The Irrigation Method For Each Hydrozone</t>
  </si>
  <si>
    <t xml:space="preserve">Enter The Irrigation Efficiency (IE) Of The </t>
  </si>
  <si>
    <t>Check Data Entry</t>
  </si>
  <si>
    <t>ETWU</t>
  </si>
  <si>
    <t>ETWU and MAWA Comparison</t>
  </si>
  <si>
    <t>Check For Successful Completion Of Worksheet</t>
  </si>
  <si>
    <t>[ 8 ]</t>
  </si>
  <si>
    <t>* Front-and back-yard lawns of private residences, and</t>
  </si>
  <si>
    <t>"Nonpotable" water includes recycled water, graywater or rainwater. Nonpotable water does</t>
  </si>
  <si>
    <t xml:space="preserve">The Estimated Total Water Use (ETWU) is automatically calculated using the information entered in Table B-1.
</t>
  </si>
  <si>
    <r>
      <t xml:space="preserve">Hydrozone Area
</t>
    </r>
    <r>
      <rPr>
        <i/>
        <sz val="10"/>
        <rFont val="Palatino Linotype"/>
        <family val="1"/>
      </rPr>
      <t>(square feet)</t>
    </r>
  </si>
  <si>
    <t>(square feet)</t>
  </si>
  <si>
    <r>
      <t xml:space="preserve">ETWU 
</t>
    </r>
    <r>
      <rPr>
        <i/>
        <sz val="10"/>
        <rFont val="Palatino Linotype"/>
        <family val="1"/>
      </rPr>
      <t>(gal/yr)</t>
    </r>
  </si>
  <si>
    <t>SECTION C. COMPARISON OF ETWU AND MAWA</t>
  </si>
  <si>
    <t xml:space="preserve">Plant Type is a general description of the plants, such as:
   * Native Garden
   * Boxwood
   * Turf
   * Roses
   * Sports Field
   * Pool
</t>
  </si>
  <si>
    <t>High (Water Feature)</t>
  </si>
  <si>
    <t>* Water features (i.e. fountains and pools) using a nonpotable water supply.</t>
  </si>
  <si>
    <t>* Water features (i.e. fountains and pools) using "recirculated" potable water.</t>
  </si>
  <si>
    <t>SLAs and Water Features are automatically assigned an IE value of 1.00 to calculate individual</t>
  </si>
  <si>
    <t>hydrozone ETWUs. The IE values entered by the user for SLAs and Water Features are ignored.</t>
  </si>
  <si>
    <t>Plant factors for different Plant Water Use Types are fixed (as specified in Chapter 10 of Mountain View's Water Conservation in Landscaping Regulations) and will automatically populate in the Plant Factor column.</t>
  </si>
  <si>
    <t>Use the in-cell drop-down menu. If the chosen irrigation method is not found within the in-cell drop-down menu, type it in.</t>
  </si>
  <si>
    <t>Notes on Special Landscape Areas (SLAs)</t>
  </si>
  <si>
    <t>Weighted Irrigation Efficiency</t>
  </si>
  <si>
    <t>Water Feature</t>
  </si>
  <si>
    <t>Go To The Next Worksheet Tab To Complete Table B-1</t>
  </si>
  <si>
    <t xml:space="preserve"> [ 8 ]</t>
  </si>
  <si>
    <t>(after ensuring all required data is entered).</t>
  </si>
  <si>
    <t>Special Landscape Area (SLA)</t>
  </si>
  <si>
    <t>Other</t>
  </si>
  <si>
    <t>Hydrozone areas, irrigation methods and efficiencies are entered where required:</t>
  </si>
  <si>
    <t>Use the in-cell drop-down menu. Plant Water Use Type shall be obtained from species evaluation list in WUCOLS (Region 1). 
Note that qualifying Special Landscape Areas (SLAs) include:
  * Areas dedicated solely to edible plants.
  * Areas irrigated with nonpotable water.
  * Water features (i.e. fountains and pools) using a nonpotable 
    water supply.
  * Areas dedicated to active play such as parks, sports fields,  
    golf courses, and where turf provides a playing surface.
Water features (i.e. fountains and pools) are a "High" Plant Water Use Type unless they utilize a nonpotable water supply.
Qualifying SLAs do NOT include:
  * Front- and back-yard lawns of private residences
  * Water features using "recirculating" potable water</t>
  </si>
  <si>
    <t>Disclaimer</t>
  </si>
  <si>
    <t xml:space="preserve">All information provided by the  City of Mountain View is made available to provide immediate access for the convenience of interested persons. While the City believes the information to be reliable, human or mechanical error remains a possibility. Therefore, the City does not guarantee the accuracy, completeness, timeliness, or correct sequencing of the information. Neither the City of Mountain View nor any of the sources of the information shall be responsible for any errors or omissions, or for the use or results obtained from the use of this information. </t>
  </si>
  <si>
    <t xml:space="preserve">Although the weighted average must be 70% or less, an individual irrigation method </t>
  </si>
  <si>
    <t>Irrigation Method 
is entered</t>
  </si>
  <si>
    <t>Plant Water Use Type, HydrozoneAreas &amp; IEs are entered</t>
  </si>
  <si>
    <t>The Average IE of the landscaped area is weighted by hydrozone area. In other words, the irrigation efficiency of a larger hydrozone would  have a greater effect on the Average IE than the irrigation efficiency of a smaller hydrozone. This is done to more accurately represent the IE of the landscaped area as a whole.</t>
  </si>
  <si>
    <r>
      <t xml:space="preserve">If the Average Irrigation Efficiency of your landscape is below 0.70 or above 0.90, please check the numbers you entered in Tables A-1 and B-1. If the numbers you entered are correct and the irrigation efficiency is still too low, you may need to modify your landscape and/or irrigation plans. 
</t>
    </r>
    <r>
      <rPr>
        <i/>
        <sz val="10"/>
        <rFont val="Arial"/>
        <family val="2"/>
      </rPr>
      <t>* See "Notes" tab on average irrigation efficiency calculations.</t>
    </r>
  </si>
  <si>
    <t xml:space="preserve">Hydrozone labels should correspond to those used on the Landscape Plan. 
* If the Landscape Plan includes more than 15 hydrozones, contact the Planning Office to receive a modified electronic water budget worksheet.
</t>
  </si>
  <si>
    <t>1 - Raised Bed</t>
  </si>
  <si>
    <t>Native Plants</t>
  </si>
  <si>
    <t>2 - Front Porch</t>
  </si>
  <si>
    <t>Roses</t>
  </si>
  <si>
    <t>3 - Lawn</t>
  </si>
  <si>
    <t>Grass</t>
  </si>
  <si>
    <t>4 - Pond</t>
  </si>
  <si>
    <t>5 - Vegetables</t>
  </si>
  <si>
    <t>Vegetables</t>
  </si>
  <si>
    <t>NA</t>
  </si>
  <si>
    <t>1234 Example Avenue, Mountain View CA 94043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</si>
</sst>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00"/>
    <numFmt numFmtId="167" formatCode="0.000000"/>
    <numFmt numFmtId="168" formatCode="0.00000"/>
    <numFmt numFmtId="169" formatCode="0.0000"/>
  </numFmts>
  <fonts count="75">
    <font>
      <sz val="10"/>
      <name val="Arial"/>
      <family val="0"/>
    </font>
    <font>
      <u val="single"/>
      <sz val="10"/>
      <color indexed="36"/>
      <name val="Arial"/>
      <family val="0"/>
    </font>
    <font>
      <u val="single"/>
      <sz val="10"/>
      <color indexed="12"/>
      <name val="Arial"/>
      <family val="0"/>
    </font>
    <font>
      <sz val="8"/>
      <name val="Arial"/>
      <family val="0"/>
    </font>
    <font>
      <b/>
      <sz val="14"/>
      <name val="Arial"/>
      <family val="2"/>
    </font>
    <font>
      <b/>
      <u val="single"/>
      <sz val="14"/>
      <name val="Palatino Linotype"/>
      <family val="1"/>
    </font>
    <font>
      <b/>
      <sz val="11"/>
      <name val="Arial"/>
      <family val="2"/>
    </font>
    <font>
      <b/>
      <u val="single"/>
      <sz val="12"/>
      <name val="Arial"/>
      <family val="2"/>
    </font>
    <font>
      <b/>
      <u val="single"/>
      <sz val="18"/>
      <name val="Arial"/>
      <family val="2"/>
    </font>
    <font>
      <sz val="10"/>
      <name val="Palatino Linotype"/>
      <family val="1"/>
    </font>
    <font>
      <i/>
      <sz val="10"/>
      <name val="Palatino Linotype"/>
      <family val="1"/>
    </font>
    <font>
      <b/>
      <sz val="12"/>
      <name val="Arial"/>
      <family val="2"/>
    </font>
    <font>
      <sz val="12"/>
      <name val="Arial"/>
      <family val="0"/>
    </font>
    <font>
      <b/>
      <sz val="10"/>
      <name val="Palatino Linotype"/>
      <family val="1"/>
    </font>
    <font>
      <sz val="11"/>
      <name val="Arial"/>
      <family val="0"/>
    </font>
    <font>
      <b/>
      <sz val="10"/>
      <name val="Arial"/>
      <family val="2"/>
    </font>
    <font>
      <b/>
      <sz val="12"/>
      <color indexed="10"/>
      <name val="Arial"/>
      <family val="2"/>
    </font>
    <font>
      <sz val="10"/>
      <color indexed="10"/>
      <name val="Arial"/>
      <family val="2"/>
    </font>
    <font>
      <i/>
      <sz val="10"/>
      <color indexed="10"/>
      <name val="Arial"/>
      <family val="2"/>
    </font>
    <font>
      <b/>
      <sz val="16"/>
      <name val="Palatino Linotype"/>
      <family val="1"/>
    </font>
    <font>
      <b/>
      <u val="single"/>
      <sz val="11"/>
      <name val="Arial"/>
      <family val="2"/>
    </font>
    <font>
      <sz val="16"/>
      <name val="Arial"/>
      <family val="0"/>
    </font>
    <font>
      <sz val="12"/>
      <name val="Palatino Linotype"/>
      <family val="1"/>
    </font>
    <font>
      <i/>
      <sz val="10"/>
      <name val="Arial"/>
      <family val="2"/>
    </font>
    <font>
      <b/>
      <sz val="14"/>
      <name val="Palatino Linotype"/>
      <family val="1"/>
    </font>
    <font>
      <sz val="14"/>
      <name val="Arial"/>
      <family val="0"/>
    </font>
    <font>
      <sz val="14"/>
      <name val="Palatino Linotype"/>
      <family val="1"/>
    </font>
    <font>
      <b/>
      <sz val="12"/>
      <name val="Palatino Linotype"/>
      <family val="1"/>
    </font>
    <font>
      <b/>
      <u val="single"/>
      <sz val="12"/>
      <name val="Palatino Linotype"/>
      <family val="1"/>
    </font>
    <font>
      <u val="single"/>
      <sz val="14"/>
      <name val="Palatino Linotype"/>
      <family val="1"/>
    </font>
    <font>
      <b/>
      <sz val="16"/>
      <color indexed="12"/>
      <name val="Palatino Linotype"/>
      <family val="1"/>
    </font>
    <font>
      <sz val="10"/>
      <color indexed="12"/>
      <name val="Arial"/>
      <family val="0"/>
    </font>
    <font>
      <sz val="12"/>
      <color indexed="12"/>
      <name val="Arial"/>
      <family val="2"/>
    </font>
    <font>
      <b/>
      <sz val="14"/>
      <color indexed="12"/>
      <name val="Palatino Linotype"/>
      <family val="1"/>
    </font>
    <font>
      <i/>
      <u val="single"/>
      <sz val="10"/>
      <name val="Palatino Linotype"/>
      <family val="1"/>
    </font>
    <font>
      <b/>
      <sz val="12"/>
      <color indexed="10"/>
      <name val="Palatino Linotype"/>
      <family val="1"/>
    </font>
    <font>
      <b/>
      <sz val="12"/>
      <color indexed="12"/>
      <name val="Arial"/>
      <family val="2"/>
    </font>
    <font>
      <sz val="9"/>
      <color indexed="12"/>
      <name val="Arial"/>
      <family val="2"/>
    </font>
    <font>
      <u val="single"/>
      <sz val="10"/>
      <name val="Arial"/>
      <family val="0"/>
    </font>
    <font>
      <b/>
      <sz val="10"/>
      <color indexed="10"/>
      <name val="Arial"/>
      <family val="2"/>
    </font>
    <font>
      <sz val="8"/>
      <name val="Tahoma"/>
      <family val="2"/>
    </font>
    <font>
      <b/>
      <sz val="18"/>
      <color indexed="56"/>
      <name val="Cambria"/>
      <family val="2"/>
    </font>
    <font>
      <b/>
      <sz val="15"/>
      <color indexed="56"/>
      <name val="Book Antiqua"/>
      <family val="2"/>
    </font>
    <font>
      <b/>
      <sz val="13"/>
      <color indexed="56"/>
      <name val="Book Antiqua"/>
      <family val="2"/>
    </font>
    <font>
      <b/>
      <sz val="11"/>
      <color indexed="56"/>
      <name val="Book Antiqua"/>
      <family val="2"/>
    </font>
    <font>
      <sz val="12"/>
      <color indexed="17"/>
      <name val="Book Antiqua"/>
      <family val="2"/>
    </font>
    <font>
      <sz val="12"/>
      <color indexed="20"/>
      <name val="Book Antiqua"/>
      <family val="2"/>
    </font>
    <font>
      <sz val="12"/>
      <color indexed="60"/>
      <name val="Book Antiqua"/>
      <family val="2"/>
    </font>
    <font>
      <sz val="12"/>
      <color indexed="62"/>
      <name val="Book Antiqua"/>
      <family val="2"/>
    </font>
    <font>
      <b/>
      <sz val="12"/>
      <color indexed="63"/>
      <name val="Book Antiqua"/>
      <family val="2"/>
    </font>
    <font>
      <b/>
      <sz val="12"/>
      <color indexed="52"/>
      <name val="Book Antiqua"/>
      <family val="2"/>
    </font>
    <font>
      <sz val="12"/>
      <color indexed="52"/>
      <name val="Book Antiqua"/>
      <family val="2"/>
    </font>
    <font>
      <b/>
      <sz val="12"/>
      <color indexed="9"/>
      <name val="Book Antiqua"/>
      <family val="2"/>
    </font>
    <font>
      <sz val="12"/>
      <color indexed="10"/>
      <name val="Book Antiqua"/>
      <family val="2"/>
    </font>
    <font>
      <i/>
      <sz val="12"/>
      <color indexed="23"/>
      <name val="Book Antiqua"/>
      <family val="2"/>
    </font>
    <font>
      <b/>
      <sz val="12"/>
      <color indexed="8"/>
      <name val="Book Antiqua"/>
      <family val="2"/>
    </font>
    <font>
      <sz val="12"/>
      <color indexed="9"/>
      <name val="Book Antiqua"/>
      <family val="2"/>
    </font>
    <font>
      <sz val="12"/>
      <color indexed="8"/>
      <name val="Book Antiqua"/>
      <family val="2"/>
    </font>
    <font>
      <sz val="12"/>
      <color theme="1"/>
      <name val="Book Antiqua"/>
      <family val="2"/>
    </font>
    <font>
      <sz val="12"/>
      <color theme="0"/>
      <name val="Book Antiqua"/>
      <family val="2"/>
    </font>
    <font>
      <sz val="12"/>
      <color rgb="FF9C0006"/>
      <name val="Book Antiqua"/>
      <family val="2"/>
    </font>
    <font>
      <b/>
      <sz val="12"/>
      <color rgb="FFFA7D00"/>
      <name val="Book Antiqua"/>
      <family val="2"/>
    </font>
    <font>
      <b/>
      <sz val="12"/>
      <color theme="0"/>
      <name val="Book Antiqua"/>
      <family val="2"/>
    </font>
    <font>
      <i/>
      <sz val="12"/>
      <color rgb="FF7F7F7F"/>
      <name val="Book Antiqua"/>
      <family val="2"/>
    </font>
    <font>
      <sz val="12"/>
      <color rgb="FF006100"/>
      <name val="Book Antiqua"/>
      <family val="2"/>
    </font>
    <font>
      <b/>
      <sz val="15"/>
      <color theme="3"/>
      <name val="Book Antiqua"/>
      <family val="2"/>
    </font>
    <font>
      <b/>
      <sz val="13"/>
      <color theme="3"/>
      <name val="Book Antiqua"/>
      <family val="2"/>
    </font>
    <font>
      <b/>
      <sz val="11"/>
      <color theme="3"/>
      <name val="Book Antiqua"/>
      <family val="2"/>
    </font>
    <font>
      <sz val="12"/>
      <color rgb="FF3F3F76"/>
      <name val="Book Antiqua"/>
      <family val="2"/>
    </font>
    <font>
      <sz val="12"/>
      <color rgb="FFFA7D00"/>
      <name val="Book Antiqua"/>
      <family val="2"/>
    </font>
    <font>
      <sz val="12"/>
      <color rgb="FF9C6500"/>
      <name val="Book Antiqua"/>
      <family val="2"/>
    </font>
    <font>
      <b/>
      <sz val="12"/>
      <color rgb="FF3F3F3F"/>
      <name val="Book Antiqua"/>
      <family val="2"/>
    </font>
    <font>
      <b/>
      <sz val="18"/>
      <color theme="3"/>
      <name val="Cambria"/>
      <family val="2"/>
    </font>
    <font>
      <b/>
      <sz val="12"/>
      <color theme="1"/>
      <name val="Book Antiqua"/>
      <family val="2"/>
    </font>
    <font>
      <sz val="12"/>
      <color rgb="FFFF0000"/>
      <name val="Book Antiqu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thin"/>
    </border>
    <border>
      <left style="medium"/>
      <right>
        <color indexed="63"/>
      </right>
      <top style="thin"/>
      <bottom>
        <color indexed="63"/>
      </bottom>
    </border>
    <border>
      <left>
        <color indexed="63"/>
      </left>
      <right style="medium"/>
      <top>
        <color indexed="63"/>
      </top>
      <bottom>
        <color indexed="63"/>
      </bottom>
    </border>
    <border>
      <left style="medium"/>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color indexed="63"/>
      </bottom>
    </border>
    <border>
      <left style="thin"/>
      <right>
        <color indexed="63"/>
      </right>
      <top>
        <color indexed="63"/>
      </top>
      <bottom>
        <color indexed="63"/>
      </botto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style="medium"/>
      <bottom style="thin"/>
    </border>
    <border>
      <left style="thin"/>
      <right style="thin"/>
      <top style="thin"/>
      <bottom style="thin"/>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1"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80">
    <xf numFmtId="0" fontId="0" fillId="0" borderId="0" xfId="0" applyAlignment="1">
      <alignment/>
    </xf>
    <xf numFmtId="0" fontId="0" fillId="0" borderId="0" xfId="0" applyFill="1" applyAlignment="1">
      <alignment/>
    </xf>
    <xf numFmtId="0" fontId="0" fillId="33" borderId="0" xfId="0" applyFill="1" applyAlignment="1" applyProtection="1">
      <alignment/>
      <protection/>
    </xf>
    <xf numFmtId="0" fontId="8" fillId="33" borderId="0" xfId="0" applyFont="1" applyFill="1" applyAlignment="1" applyProtection="1">
      <alignment/>
      <protection/>
    </xf>
    <xf numFmtId="0" fontId="11" fillId="33" borderId="0" xfId="0" applyFont="1" applyFill="1" applyAlignment="1" applyProtection="1">
      <alignment/>
      <protection/>
    </xf>
    <xf numFmtId="0" fontId="12" fillId="33" borderId="0" xfId="0" applyFont="1" applyFill="1" applyAlignment="1" applyProtection="1">
      <alignment/>
      <protection/>
    </xf>
    <xf numFmtId="0" fontId="6" fillId="33" borderId="0" xfId="0" applyFont="1" applyFill="1" applyAlignment="1" applyProtection="1">
      <alignment wrapText="1"/>
      <protection/>
    </xf>
    <xf numFmtId="0" fontId="6"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Fill="1" applyAlignment="1" applyProtection="1">
      <alignment/>
      <protection/>
    </xf>
    <xf numFmtId="0" fontId="8" fillId="33" borderId="0" xfId="0" applyFont="1" applyFill="1" applyBorder="1" applyAlignment="1" applyProtection="1">
      <alignment vertical="center"/>
      <protection/>
    </xf>
    <xf numFmtId="0" fontId="4" fillId="33" borderId="0" xfId="0" applyFont="1" applyFill="1" applyBorder="1" applyAlignment="1" applyProtection="1">
      <alignment vertical="top"/>
      <protection/>
    </xf>
    <xf numFmtId="0" fontId="0" fillId="0" borderId="0" xfId="0" applyFill="1" applyBorder="1" applyAlignment="1" applyProtection="1">
      <alignment/>
      <protection/>
    </xf>
    <xf numFmtId="0" fontId="12" fillId="0" borderId="0" xfId="0" applyFont="1" applyFill="1" applyBorder="1" applyAlignment="1" applyProtection="1">
      <alignment/>
      <protection/>
    </xf>
    <xf numFmtId="0" fontId="22" fillId="0" borderId="0" xfId="0" applyFont="1" applyFill="1" applyBorder="1" applyAlignment="1" applyProtection="1">
      <alignment/>
      <protection/>
    </xf>
    <xf numFmtId="0" fontId="0" fillId="33" borderId="0" xfId="0" applyFill="1" applyAlignment="1">
      <alignment/>
    </xf>
    <xf numFmtId="0" fontId="0" fillId="33" borderId="0" xfId="0" applyFill="1" applyAlignment="1" applyProtection="1">
      <alignment horizontal="left" vertical="top"/>
      <protection/>
    </xf>
    <xf numFmtId="0" fontId="0" fillId="0" borderId="0" xfId="0" applyFill="1" applyAlignment="1" applyProtection="1">
      <alignment horizontal="centerContinuous"/>
      <protection/>
    </xf>
    <xf numFmtId="0" fontId="0" fillId="33" borderId="0" xfId="0" applyFont="1" applyFill="1" applyAlignment="1" applyProtection="1">
      <alignment/>
      <protection/>
    </xf>
    <xf numFmtId="0" fontId="0" fillId="0" borderId="0" xfId="0" applyFont="1" applyFill="1" applyAlignment="1" applyProtection="1">
      <alignment/>
      <protection/>
    </xf>
    <xf numFmtId="0" fontId="27" fillId="0" borderId="0" xfId="0" applyFont="1" applyFill="1" applyBorder="1" applyAlignment="1" applyProtection="1">
      <alignment horizontal="left"/>
      <protection/>
    </xf>
    <xf numFmtId="0" fontId="9" fillId="0" borderId="0" xfId="0" applyFont="1" applyFill="1" applyBorder="1" applyAlignment="1" applyProtection="1">
      <alignment horizontal="centerContinuous"/>
      <protection/>
    </xf>
    <xf numFmtId="2" fontId="27" fillId="0" borderId="0" xfId="0" applyNumberFormat="1" applyFont="1" applyFill="1" applyBorder="1" applyAlignment="1" applyProtection="1">
      <alignment horizontal="center"/>
      <protection/>
    </xf>
    <xf numFmtId="0" fontId="27" fillId="0" borderId="0" xfId="0" applyFont="1" applyFill="1" applyBorder="1" applyAlignment="1" applyProtection="1">
      <alignment horizontal="center"/>
      <protection/>
    </xf>
    <xf numFmtId="0" fontId="31" fillId="0" borderId="0" xfId="0" applyFont="1" applyFill="1" applyAlignment="1" applyProtection="1">
      <alignment horizontal="centerContinuous"/>
      <protection/>
    </xf>
    <xf numFmtId="0" fontId="25" fillId="0" borderId="0" xfId="0" applyFont="1" applyFill="1" applyAlignment="1" applyProtection="1">
      <alignment horizontal="centerContinuous"/>
      <protection/>
    </xf>
    <xf numFmtId="0" fontId="2" fillId="33" borderId="0" xfId="53" applyFill="1" applyAlignment="1" applyProtection="1">
      <alignment horizontal="left"/>
      <protection/>
    </xf>
    <xf numFmtId="0" fontId="0" fillId="33" borderId="0" xfId="0" applyFill="1" applyBorder="1" applyAlignment="1" applyProtection="1">
      <alignment/>
      <protection/>
    </xf>
    <xf numFmtId="0" fontId="0" fillId="34" borderId="0" xfId="0" applyFill="1" applyAlignment="1" applyProtection="1">
      <alignment/>
      <protection/>
    </xf>
    <xf numFmtId="0" fontId="19" fillId="34" borderId="0" xfId="0" applyFont="1" applyFill="1" applyAlignment="1" applyProtection="1">
      <alignment horizontal="centerContinuous"/>
      <protection/>
    </xf>
    <xf numFmtId="0" fontId="0" fillId="34" borderId="0" xfId="0" applyFill="1" applyAlignment="1" applyProtection="1">
      <alignment horizontal="centerContinuous"/>
      <protection/>
    </xf>
    <xf numFmtId="0" fontId="9" fillId="34" borderId="10" xfId="0" applyFont="1" applyFill="1" applyBorder="1" applyAlignment="1" applyProtection="1">
      <alignment/>
      <protection/>
    </xf>
    <xf numFmtId="0" fontId="0" fillId="34" borderId="10" xfId="0" applyFill="1" applyBorder="1" applyAlignment="1" applyProtection="1">
      <alignment/>
      <protection locked="0"/>
    </xf>
    <xf numFmtId="0" fontId="5" fillId="34" borderId="0" xfId="0" applyFont="1" applyFill="1" applyBorder="1" applyAlignment="1" applyProtection="1">
      <alignment/>
      <protection/>
    </xf>
    <xf numFmtId="0" fontId="22" fillId="34" borderId="0" xfId="0" applyFont="1" applyFill="1" applyBorder="1" applyAlignment="1" applyProtection="1">
      <alignment/>
      <protection/>
    </xf>
    <xf numFmtId="0" fontId="5" fillId="34" borderId="0" xfId="0" applyFont="1" applyFill="1" applyAlignment="1" applyProtection="1">
      <alignment horizontal="centerContinuous"/>
      <protection/>
    </xf>
    <xf numFmtId="0" fontId="28" fillId="34" borderId="0" xfId="0" applyFont="1" applyFill="1" applyAlignment="1" applyProtection="1">
      <alignment/>
      <protection/>
    </xf>
    <xf numFmtId="0" fontId="9" fillId="34" borderId="11" xfId="0" applyFont="1" applyFill="1" applyBorder="1" applyAlignment="1" applyProtection="1">
      <alignment horizontal="centerContinuous" vertical="center"/>
      <protection/>
    </xf>
    <xf numFmtId="0" fontId="9" fillId="34" borderId="12" xfId="0" applyFont="1" applyFill="1" applyBorder="1" applyAlignment="1" applyProtection="1">
      <alignment horizontal="centerContinuous" vertical="center"/>
      <protection/>
    </xf>
    <xf numFmtId="0" fontId="9" fillId="34" borderId="13" xfId="0" applyFont="1" applyFill="1" applyBorder="1" applyAlignment="1" applyProtection="1">
      <alignment horizontal="centerContinuous" vertical="center" wrapText="1"/>
      <protection/>
    </xf>
    <xf numFmtId="0" fontId="9" fillId="34" borderId="0" xfId="0" applyFont="1" applyFill="1" applyBorder="1" applyAlignment="1" applyProtection="1">
      <alignment horizontal="center"/>
      <protection/>
    </xf>
    <xf numFmtId="0" fontId="27" fillId="34" borderId="0" xfId="0" applyFont="1" applyFill="1" applyAlignment="1" applyProtection="1">
      <alignment/>
      <protection/>
    </xf>
    <xf numFmtId="0" fontId="9" fillId="34" borderId="14" xfId="0" applyFont="1" applyFill="1" applyBorder="1" applyAlignment="1" applyProtection="1">
      <alignment horizontal="center"/>
      <protection/>
    </xf>
    <xf numFmtId="0" fontId="10" fillId="34" borderId="15" xfId="0" applyFont="1" applyFill="1" applyBorder="1" applyAlignment="1" applyProtection="1">
      <alignment horizontal="center"/>
      <protection/>
    </xf>
    <xf numFmtId="0" fontId="9" fillId="34" borderId="16" xfId="0" applyFont="1" applyFill="1" applyBorder="1" applyAlignment="1" applyProtection="1">
      <alignment/>
      <protection/>
    </xf>
    <xf numFmtId="0" fontId="0" fillId="34" borderId="0" xfId="0" applyFill="1" applyBorder="1" applyAlignment="1" applyProtection="1">
      <alignment/>
      <protection/>
    </xf>
    <xf numFmtId="0" fontId="0" fillId="34" borderId="17" xfId="0" applyFill="1" applyBorder="1" applyAlignment="1" applyProtection="1">
      <alignment/>
      <protection/>
    </xf>
    <xf numFmtId="3" fontId="14" fillId="34" borderId="18" xfId="0" applyNumberFormat="1" applyFont="1" applyFill="1" applyBorder="1" applyAlignment="1" applyProtection="1">
      <alignment horizontal="right"/>
      <protection/>
    </xf>
    <xf numFmtId="0" fontId="9" fillId="34" borderId="19" xfId="0" applyFont="1" applyFill="1" applyBorder="1" applyAlignment="1" applyProtection="1">
      <alignment/>
      <protection/>
    </xf>
    <xf numFmtId="0" fontId="0" fillId="34" borderId="20" xfId="0" applyFill="1" applyBorder="1" applyAlignment="1" applyProtection="1">
      <alignment/>
      <protection/>
    </xf>
    <xf numFmtId="0" fontId="0" fillId="34" borderId="21" xfId="0" applyFill="1" applyBorder="1" applyAlignment="1" applyProtection="1">
      <alignment/>
      <protection/>
    </xf>
    <xf numFmtId="0" fontId="9" fillId="34" borderId="22" xfId="0" applyFont="1"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9" fillId="34" borderId="25" xfId="0" applyFont="1" applyFill="1" applyBorder="1" applyAlignment="1" applyProtection="1">
      <alignment/>
      <protection/>
    </xf>
    <xf numFmtId="0" fontId="0" fillId="34" borderId="26" xfId="0" applyFill="1" applyBorder="1" applyAlignment="1" applyProtection="1">
      <alignment/>
      <protection/>
    </xf>
    <xf numFmtId="0" fontId="0" fillId="34" borderId="27" xfId="0" applyFill="1" applyBorder="1" applyAlignment="1" applyProtection="1">
      <alignment/>
      <protection/>
    </xf>
    <xf numFmtId="3" fontId="14" fillId="34" borderId="28" xfId="0" applyNumberFormat="1" applyFont="1" applyFill="1" applyBorder="1" applyAlignment="1" applyProtection="1">
      <alignment horizontal="right"/>
      <protection/>
    </xf>
    <xf numFmtId="0" fontId="24" fillId="34" borderId="0" xfId="0" applyFont="1" applyFill="1" applyBorder="1" applyAlignment="1" applyProtection="1">
      <alignment/>
      <protection/>
    </xf>
    <xf numFmtId="0" fontId="25" fillId="34" borderId="0" xfId="0" applyFont="1" applyFill="1" applyBorder="1" applyAlignment="1" applyProtection="1">
      <alignment/>
      <protection/>
    </xf>
    <xf numFmtId="3" fontId="24" fillId="34" borderId="0" xfId="0" applyNumberFormat="1" applyFont="1" applyFill="1" applyBorder="1" applyAlignment="1" applyProtection="1">
      <alignment horizontal="center"/>
      <protection/>
    </xf>
    <xf numFmtId="0" fontId="24" fillId="34" borderId="0" xfId="0" applyFont="1" applyFill="1" applyBorder="1" applyAlignment="1" applyProtection="1">
      <alignment/>
      <protection/>
    </xf>
    <xf numFmtId="0" fontId="12" fillId="33" borderId="0" xfId="0" applyFont="1" applyFill="1" applyBorder="1" applyAlignment="1" applyProtection="1">
      <alignment/>
      <protection/>
    </xf>
    <xf numFmtId="0" fontId="9" fillId="33" borderId="0" xfId="0" applyFont="1" applyFill="1" applyBorder="1" applyAlignment="1" applyProtection="1">
      <alignment horizontal="centerContinuous"/>
      <protection/>
    </xf>
    <xf numFmtId="0" fontId="9" fillId="33" borderId="0" xfId="0" applyFont="1" applyFill="1" applyAlignment="1" applyProtection="1">
      <alignment/>
      <protection/>
    </xf>
    <xf numFmtId="0" fontId="21" fillId="33" borderId="0" xfId="0" applyFont="1" applyFill="1" applyAlignment="1" applyProtection="1">
      <alignment/>
      <protection/>
    </xf>
    <xf numFmtId="0" fontId="5" fillId="0" borderId="0" xfId="0" applyFont="1" applyFill="1" applyAlignment="1" applyProtection="1">
      <alignment horizontal="centerContinuous"/>
      <protection/>
    </xf>
    <xf numFmtId="0" fontId="7" fillId="0" borderId="0" xfId="0" applyFont="1" applyFill="1" applyAlignment="1" applyProtection="1">
      <alignment/>
      <protection/>
    </xf>
    <xf numFmtId="0" fontId="28" fillId="0" borderId="0" xfId="0" applyFont="1" applyFill="1" applyAlignment="1" applyProtection="1">
      <alignment/>
      <protection/>
    </xf>
    <xf numFmtId="0" fontId="9" fillId="0" borderId="11"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wrapText="1"/>
      <protection/>
    </xf>
    <xf numFmtId="0" fontId="9" fillId="0" borderId="29"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0" fontId="27" fillId="0" borderId="0" xfId="0" applyFont="1" applyFill="1" applyBorder="1" applyAlignment="1" applyProtection="1">
      <alignment/>
      <protection/>
    </xf>
    <xf numFmtId="3" fontId="15" fillId="0" borderId="0" xfId="0" applyNumberFormat="1" applyFont="1" applyFill="1" applyBorder="1" applyAlignment="1" applyProtection="1">
      <alignment/>
      <protection/>
    </xf>
    <xf numFmtId="0" fontId="13" fillId="0" borderId="0" xfId="0" applyFont="1" applyFill="1" applyBorder="1" applyAlignment="1" applyProtection="1">
      <alignment/>
      <protection/>
    </xf>
    <xf numFmtId="0" fontId="12" fillId="0" borderId="0" xfId="0" applyFont="1" applyFill="1" applyAlignment="1" applyProtection="1">
      <alignment/>
      <protection/>
    </xf>
    <xf numFmtId="0" fontId="11" fillId="0" borderId="0" xfId="0" applyFont="1" applyFill="1" applyBorder="1" applyAlignment="1" applyProtection="1">
      <alignment/>
      <protection/>
    </xf>
    <xf numFmtId="0" fontId="24" fillId="0" borderId="0" xfId="0" applyFont="1" applyFill="1" applyBorder="1" applyAlignment="1" applyProtection="1">
      <alignment/>
      <protection/>
    </xf>
    <xf numFmtId="3" fontId="24" fillId="0" borderId="0" xfId="0" applyNumberFormat="1" applyFont="1" applyFill="1" applyBorder="1" applyAlignment="1" applyProtection="1">
      <alignment/>
      <protection/>
    </xf>
    <xf numFmtId="0" fontId="26" fillId="0" borderId="0" xfId="0" applyFont="1" applyFill="1" applyBorder="1" applyAlignment="1" applyProtection="1">
      <alignment horizontal="centerContinuous"/>
      <protection/>
    </xf>
    <xf numFmtId="0" fontId="9"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Continuous"/>
      <protection/>
    </xf>
    <xf numFmtId="0" fontId="9" fillId="0" borderId="0" xfId="0" applyFont="1" applyFill="1" applyAlignment="1" applyProtection="1">
      <alignment horizontal="centerContinuous"/>
      <protection/>
    </xf>
    <xf numFmtId="0" fontId="24" fillId="0" borderId="10" xfId="0" applyFont="1" applyFill="1" applyBorder="1" applyAlignment="1" applyProtection="1">
      <alignment/>
      <protection/>
    </xf>
    <xf numFmtId="3" fontId="24" fillId="0" borderId="10" xfId="0" applyNumberFormat="1" applyFont="1" applyFill="1" applyBorder="1" applyAlignment="1" applyProtection="1">
      <alignment/>
      <protection/>
    </xf>
    <xf numFmtId="0" fontId="10" fillId="0" borderId="0" xfId="0" applyFont="1" applyFill="1" applyAlignment="1" applyProtection="1">
      <alignment/>
      <protection/>
    </xf>
    <xf numFmtId="0" fontId="9" fillId="0" borderId="0" xfId="0" applyFont="1" applyFill="1" applyAlignment="1" applyProtection="1">
      <alignment/>
      <protection/>
    </xf>
    <xf numFmtId="0" fontId="0" fillId="0" borderId="0" xfId="0" applyFill="1" applyBorder="1" applyAlignment="1" applyProtection="1">
      <alignment horizontal="centerContinuous"/>
      <protection/>
    </xf>
    <xf numFmtId="0" fontId="30" fillId="0" borderId="0" xfId="0" applyFont="1" applyFill="1" applyAlignment="1" applyProtection="1">
      <alignment horizontal="centerContinuous"/>
      <protection/>
    </xf>
    <xf numFmtId="0" fontId="32" fillId="0" borderId="0" xfId="0" applyFont="1" applyFill="1" applyAlignment="1" applyProtection="1">
      <alignment horizontal="centerContinuous"/>
      <protection/>
    </xf>
    <xf numFmtId="0" fontId="12" fillId="0" borderId="0" xfId="0" applyNumberFormat="1" applyFont="1" applyFill="1" applyAlignment="1">
      <alignment/>
    </xf>
    <xf numFmtId="0" fontId="12" fillId="0" borderId="0" xfId="0" applyFont="1" applyFill="1" applyAlignment="1">
      <alignment/>
    </xf>
    <xf numFmtId="3" fontId="9" fillId="34" borderId="0" xfId="0" applyNumberFormat="1" applyFont="1" applyFill="1" applyBorder="1" applyAlignment="1" applyProtection="1">
      <alignment/>
      <protection/>
    </xf>
    <xf numFmtId="3" fontId="14" fillId="33" borderId="0" xfId="0" applyNumberFormat="1" applyFont="1" applyFill="1" applyBorder="1" applyAlignment="1" applyProtection="1">
      <alignment horizontal="center"/>
      <protection/>
    </xf>
    <xf numFmtId="0" fontId="12" fillId="33" borderId="0" xfId="0" applyFont="1" applyFill="1" applyAlignment="1" applyProtection="1">
      <alignment horizontal="left"/>
      <protection/>
    </xf>
    <xf numFmtId="0" fontId="12" fillId="33" borderId="0" xfId="0" applyFont="1" applyFill="1" applyAlignment="1" applyProtection="1">
      <alignment horizontal="left" vertical="distributed"/>
      <protection/>
    </xf>
    <xf numFmtId="0" fontId="27" fillId="0" borderId="0" xfId="0" applyFont="1" applyFill="1" applyAlignment="1" applyProtection="1">
      <alignment/>
      <protection/>
    </xf>
    <xf numFmtId="0" fontId="33" fillId="0" borderId="0" xfId="0" applyFont="1" applyFill="1" applyAlignment="1" applyProtection="1">
      <alignment horizontal="centerContinuous"/>
      <protection/>
    </xf>
    <xf numFmtId="0" fontId="16" fillId="33" borderId="0" xfId="0" applyFont="1" applyFill="1" applyBorder="1" applyAlignment="1" applyProtection="1">
      <alignment/>
      <protection/>
    </xf>
    <xf numFmtId="0" fontId="16" fillId="33" borderId="0" xfId="0" applyFont="1" applyFill="1" applyBorder="1" applyAlignment="1" applyProtection="1">
      <alignment horizontal="center"/>
      <protection/>
    </xf>
    <xf numFmtId="0" fontId="17" fillId="33" borderId="0" xfId="0" applyFont="1" applyFill="1" applyBorder="1" applyAlignment="1" applyProtection="1">
      <alignment/>
      <protection/>
    </xf>
    <xf numFmtId="0" fontId="18" fillId="33" borderId="0" xfId="0" applyFont="1" applyFill="1" applyBorder="1" applyAlignment="1" applyProtection="1">
      <alignment/>
      <protection/>
    </xf>
    <xf numFmtId="3" fontId="14" fillId="33" borderId="0" xfId="0" applyNumberFormat="1" applyFont="1" applyFill="1" applyBorder="1" applyAlignment="1" applyProtection="1">
      <alignment horizontal="left"/>
      <protection/>
    </xf>
    <xf numFmtId="0" fontId="0" fillId="33" borderId="0" xfId="53" applyFont="1" applyFill="1" applyAlignment="1" applyProtection="1">
      <alignment horizontal="left" indent="1"/>
      <protection/>
    </xf>
    <xf numFmtId="3" fontId="0" fillId="33" borderId="0" xfId="0" applyNumberFormat="1" applyFill="1" applyAlignment="1" applyProtection="1">
      <alignment horizontal="right"/>
      <protection/>
    </xf>
    <xf numFmtId="0" fontId="0" fillId="33" borderId="0" xfId="0" applyFill="1" applyAlignment="1" applyProtection="1">
      <alignment horizontal="right"/>
      <protection/>
    </xf>
    <xf numFmtId="0" fontId="0" fillId="0" borderId="0" xfId="0" applyAlignment="1">
      <alignment horizontal="left" indent="1"/>
    </xf>
    <xf numFmtId="0" fontId="0" fillId="33" borderId="0" xfId="0" applyFill="1" applyAlignment="1">
      <alignment horizontal="left" indent="1"/>
    </xf>
    <xf numFmtId="2" fontId="9" fillId="0" borderId="0" xfId="0" applyNumberFormat="1" applyFont="1" applyFill="1" applyBorder="1" applyAlignment="1" applyProtection="1">
      <alignment horizontal="center"/>
      <protection/>
    </xf>
    <xf numFmtId="0" fontId="9" fillId="34" borderId="19" xfId="0" applyFont="1" applyFill="1" applyBorder="1" applyAlignment="1" applyProtection="1">
      <alignment horizontal="left" indent="1"/>
      <protection locked="0"/>
    </xf>
    <xf numFmtId="0" fontId="9" fillId="34" borderId="18" xfId="0" applyFont="1" applyFill="1" applyBorder="1" applyAlignment="1" applyProtection="1">
      <alignment horizontal="left" indent="1"/>
      <protection locked="0"/>
    </xf>
    <xf numFmtId="0" fontId="9" fillId="0" borderId="19" xfId="0" applyNumberFormat="1" applyFont="1" applyFill="1" applyBorder="1" applyAlignment="1" applyProtection="1">
      <alignment horizontal="left" indent="1"/>
      <protection/>
    </xf>
    <xf numFmtId="0" fontId="9" fillId="0" borderId="19" xfId="0" applyFont="1" applyFill="1" applyBorder="1" applyAlignment="1" applyProtection="1">
      <alignment horizontal="left" indent="1"/>
      <protection locked="0"/>
    </xf>
    <xf numFmtId="0" fontId="0" fillId="33" borderId="0" xfId="0" applyFill="1" applyAlignment="1" applyProtection="1">
      <alignment wrapText="1"/>
      <protection/>
    </xf>
    <xf numFmtId="3" fontId="9" fillId="34" borderId="21" xfId="0" applyNumberFormat="1" applyFont="1" applyFill="1" applyBorder="1" applyAlignment="1" applyProtection="1">
      <alignment horizontal="right" indent="1"/>
      <protection locked="0"/>
    </xf>
    <xf numFmtId="2" fontId="9" fillId="0" borderId="18" xfId="0" applyNumberFormat="1" applyFont="1" applyFill="1" applyBorder="1" applyAlignment="1" applyProtection="1">
      <alignment horizontal="right" indent="1"/>
      <protection locked="0"/>
    </xf>
    <xf numFmtId="3" fontId="9" fillId="0" borderId="18" xfId="0" applyNumberFormat="1" applyFont="1" applyFill="1" applyBorder="1" applyAlignment="1" applyProtection="1">
      <alignment horizontal="right" indent="1"/>
      <protection/>
    </xf>
    <xf numFmtId="164" fontId="9" fillId="0" borderId="18" xfId="0" applyNumberFormat="1" applyFont="1" applyFill="1" applyBorder="1" applyAlignment="1" applyProtection="1">
      <alignment horizontal="right" indent="1"/>
      <protection/>
    </xf>
    <xf numFmtId="3" fontId="9" fillId="0" borderId="19" xfId="0" applyNumberFormat="1" applyFont="1" applyFill="1" applyBorder="1" applyAlignment="1" applyProtection="1">
      <alignment horizontal="right" indent="1"/>
      <protection/>
    </xf>
    <xf numFmtId="3" fontId="9" fillId="0" borderId="20" xfId="0" applyNumberFormat="1" applyFont="1" applyFill="1" applyBorder="1" applyAlignment="1" applyProtection="1">
      <alignment horizontal="right" indent="1"/>
      <protection/>
    </xf>
    <xf numFmtId="0" fontId="16" fillId="0" borderId="30" xfId="0" applyFont="1" applyFill="1" applyBorder="1" applyAlignment="1" applyProtection="1">
      <alignment horizontal="center" vertical="center"/>
      <protection/>
    </xf>
    <xf numFmtId="0" fontId="16" fillId="34" borderId="0" xfId="0" applyFont="1" applyFill="1" applyAlignment="1" applyProtection="1">
      <alignment/>
      <protection/>
    </xf>
    <xf numFmtId="0" fontId="16" fillId="34" borderId="0" xfId="0" applyFont="1" applyFill="1" applyAlignment="1" applyProtection="1">
      <alignment horizontal="left"/>
      <protection/>
    </xf>
    <xf numFmtId="0" fontId="36" fillId="34" borderId="0" xfId="0" applyFont="1" applyFill="1" applyAlignment="1" applyProtection="1">
      <alignment/>
      <protection/>
    </xf>
    <xf numFmtId="0" fontId="36" fillId="34" borderId="0" xfId="0" applyFont="1" applyFill="1" applyAlignment="1" applyProtection="1">
      <alignment horizontal="center"/>
      <protection/>
    </xf>
    <xf numFmtId="0" fontId="37" fillId="34" borderId="0" xfId="0" applyFont="1" applyFill="1" applyAlignment="1" applyProtection="1">
      <alignment horizontal="center" vertical="center"/>
      <protection/>
    </xf>
    <xf numFmtId="0" fontId="16" fillId="34" borderId="0" xfId="0" applyFont="1" applyFill="1" applyAlignment="1" applyProtection="1">
      <alignment horizontal="center" vertical="center"/>
      <protection/>
    </xf>
    <xf numFmtId="0" fontId="16" fillId="0" borderId="0" xfId="0" applyFont="1" applyFill="1" applyAlignment="1" applyProtection="1">
      <alignment horizontal="center" vertical="top"/>
      <protection/>
    </xf>
    <xf numFmtId="0" fontId="35" fillId="0" borderId="0" xfId="0" applyFont="1" applyFill="1" applyBorder="1" applyAlignment="1" applyProtection="1">
      <alignment/>
      <protection/>
    </xf>
    <xf numFmtId="0" fontId="9" fillId="34" borderId="31" xfId="0" applyFont="1" applyFill="1" applyBorder="1" applyAlignment="1" applyProtection="1">
      <alignment horizontal="left" indent="1"/>
      <protection locked="0"/>
    </xf>
    <xf numFmtId="0" fontId="9" fillId="34" borderId="32" xfId="0" applyFont="1" applyFill="1" applyBorder="1" applyAlignment="1" applyProtection="1">
      <alignment horizontal="left" indent="1"/>
      <protection locked="0"/>
    </xf>
    <xf numFmtId="3" fontId="9" fillId="34" borderId="24" xfId="0" applyNumberFormat="1" applyFont="1" applyFill="1" applyBorder="1" applyAlignment="1" applyProtection="1">
      <alignment horizontal="right" indent="1"/>
      <protection locked="0"/>
    </xf>
    <xf numFmtId="0" fontId="9" fillId="0" borderId="31" xfId="0" applyNumberFormat="1" applyFont="1" applyFill="1" applyBorder="1" applyAlignment="1" applyProtection="1">
      <alignment horizontal="left" indent="1"/>
      <protection/>
    </xf>
    <xf numFmtId="164" fontId="9" fillId="0" borderId="32" xfId="0" applyNumberFormat="1" applyFont="1" applyFill="1" applyBorder="1" applyAlignment="1" applyProtection="1">
      <alignment horizontal="right" indent="1"/>
      <protection/>
    </xf>
    <xf numFmtId="3" fontId="9" fillId="0" borderId="33" xfId="0" applyNumberFormat="1" applyFont="1" applyFill="1" applyBorder="1" applyAlignment="1" applyProtection="1">
      <alignment horizontal="right" indent="1"/>
      <protection/>
    </xf>
    <xf numFmtId="0" fontId="9" fillId="0" borderId="31" xfId="0" applyFont="1" applyFill="1" applyBorder="1" applyAlignment="1" applyProtection="1">
      <alignment horizontal="left" indent="1"/>
      <protection locked="0"/>
    </xf>
    <xf numFmtId="2" fontId="9" fillId="0" borderId="32" xfId="0" applyNumberFormat="1" applyFont="1" applyFill="1" applyBorder="1" applyAlignment="1" applyProtection="1">
      <alignment horizontal="right" indent="1"/>
      <protection locked="0"/>
    </xf>
    <xf numFmtId="3" fontId="9" fillId="0" borderId="32" xfId="0" applyNumberFormat="1" applyFont="1" applyFill="1" applyBorder="1" applyAlignment="1" applyProtection="1">
      <alignment horizontal="right" indent="1"/>
      <protection/>
    </xf>
    <xf numFmtId="0" fontId="7" fillId="33" borderId="0" xfId="0" applyFont="1" applyFill="1" applyAlignment="1" applyProtection="1">
      <alignment horizontal="center"/>
      <protection/>
    </xf>
    <xf numFmtId="0" fontId="20" fillId="33" borderId="0" xfId="0" applyFont="1" applyFill="1" applyAlignment="1" applyProtection="1">
      <alignment/>
      <protection/>
    </xf>
    <xf numFmtId="0" fontId="0" fillId="33" borderId="0" xfId="0" applyFont="1" applyFill="1" applyBorder="1" applyAlignment="1" applyProtection="1">
      <alignment/>
      <protection/>
    </xf>
    <xf numFmtId="0" fontId="0" fillId="33" borderId="0" xfId="0" applyFill="1" applyAlignment="1" applyProtection="1">
      <alignment horizontal="left" indent="1"/>
      <protection/>
    </xf>
    <xf numFmtId="0" fontId="0" fillId="33" borderId="0" xfId="0" applyFill="1" applyAlignment="1" applyProtection="1">
      <alignment horizontal="left"/>
      <protection/>
    </xf>
    <xf numFmtId="0" fontId="2" fillId="33" borderId="0" xfId="53" applyFont="1" applyFill="1" applyAlignment="1" applyProtection="1">
      <alignment/>
      <protection/>
    </xf>
    <xf numFmtId="0" fontId="2" fillId="33" borderId="0" xfId="53" applyFill="1" applyAlignment="1" applyProtection="1">
      <alignment/>
      <protection/>
    </xf>
    <xf numFmtId="3" fontId="27" fillId="0" borderId="0" xfId="0" applyNumberFormat="1" applyFont="1" applyFill="1" applyAlignment="1" applyProtection="1">
      <alignment horizontal="center"/>
      <protection/>
    </xf>
    <xf numFmtId="0" fontId="0" fillId="33" borderId="0" xfId="0" applyFill="1" applyAlignment="1" applyProtection="1">
      <alignment horizontal="center"/>
      <protection/>
    </xf>
    <xf numFmtId="0" fontId="38" fillId="33" borderId="0" xfId="0" applyFont="1" applyFill="1" applyAlignment="1" applyProtection="1">
      <alignment wrapText="1"/>
      <protection/>
    </xf>
    <xf numFmtId="3" fontId="0" fillId="33" borderId="0" xfId="0" applyNumberFormat="1" applyFill="1" applyAlignment="1" applyProtection="1">
      <alignment horizontal="center"/>
      <protection/>
    </xf>
    <xf numFmtId="2" fontId="0" fillId="33" borderId="0" xfId="0" applyNumberFormat="1" applyFill="1" applyAlignment="1" applyProtection="1">
      <alignment horizontal="center"/>
      <protection/>
    </xf>
    <xf numFmtId="0" fontId="38" fillId="33" borderId="0" xfId="0" applyFont="1" applyFill="1" applyAlignment="1" applyProtection="1">
      <alignment horizontal="center" wrapText="1"/>
      <protection/>
    </xf>
    <xf numFmtId="0" fontId="15" fillId="33" borderId="0" xfId="0" applyFont="1" applyFill="1" applyAlignment="1" applyProtection="1">
      <alignment/>
      <protection/>
    </xf>
    <xf numFmtId="0" fontId="27" fillId="33" borderId="0" xfId="0" applyFont="1" applyFill="1" applyAlignment="1" applyProtection="1">
      <alignment/>
      <protection/>
    </xf>
    <xf numFmtId="0" fontId="39" fillId="33" borderId="0" xfId="0" applyFont="1" applyFill="1" applyAlignment="1" applyProtection="1">
      <alignment/>
      <protection/>
    </xf>
    <xf numFmtId="0" fontId="9" fillId="0" borderId="32" xfId="0" applyNumberFormat="1" applyFont="1" applyFill="1" applyBorder="1" applyAlignment="1" applyProtection="1">
      <alignment horizontal="left" indent="1"/>
      <protection/>
    </xf>
    <xf numFmtId="0" fontId="0" fillId="33" borderId="0" xfId="0" applyNumberFormat="1" applyFill="1" applyAlignment="1" applyProtection="1">
      <alignment horizontal="left" vertical="top" wrapText="1"/>
      <protection/>
    </xf>
    <xf numFmtId="0" fontId="0" fillId="33" borderId="0" xfId="0" applyFont="1" applyFill="1" applyAlignment="1" applyProtection="1">
      <alignment horizontal="left" vertical="top" wrapText="1"/>
      <protection/>
    </xf>
    <xf numFmtId="0" fontId="0" fillId="0" borderId="0" xfId="0" applyAlignment="1">
      <alignment horizontal="left" vertical="top" wrapText="1"/>
    </xf>
    <xf numFmtId="0" fontId="0" fillId="33" borderId="0" xfId="0" applyNumberFormat="1" applyFill="1" applyAlignment="1" applyProtection="1">
      <alignment horizontal="left" vertical="top" wrapText="1"/>
      <protection/>
    </xf>
    <xf numFmtId="0" fontId="9" fillId="34" borderId="34" xfId="0" applyFont="1" applyFill="1" applyBorder="1" applyAlignment="1" applyProtection="1">
      <alignment horizontal="center" vertical="center"/>
      <protection/>
    </xf>
    <xf numFmtId="0" fontId="9" fillId="34" borderId="35" xfId="0" applyFont="1" applyFill="1" applyBorder="1" applyAlignment="1" applyProtection="1">
      <alignment horizontal="center" vertical="center"/>
      <protection/>
    </xf>
    <xf numFmtId="0" fontId="9" fillId="34" borderId="36" xfId="0" applyFont="1" applyFill="1" applyBorder="1" applyAlignment="1" applyProtection="1">
      <alignment horizontal="center" vertical="center"/>
      <protection/>
    </xf>
    <xf numFmtId="0" fontId="9" fillId="34" borderId="37" xfId="0" applyFont="1" applyFill="1" applyBorder="1" applyAlignment="1" applyProtection="1">
      <alignment horizontal="center" vertical="center"/>
      <protection/>
    </xf>
    <xf numFmtId="0" fontId="9" fillId="34" borderId="10" xfId="0" applyFont="1" applyFill="1" applyBorder="1" applyAlignment="1" applyProtection="1">
      <alignment horizontal="center" vertical="center"/>
      <protection/>
    </xf>
    <xf numFmtId="0" fontId="9" fillId="34" borderId="38" xfId="0" applyFont="1" applyFill="1" applyBorder="1" applyAlignment="1" applyProtection="1">
      <alignment horizontal="center" vertical="center"/>
      <protection/>
    </xf>
    <xf numFmtId="0" fontId="0" fillId="33" borderId="0" xfId="0" applyFont="1" applyFill="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horizontal="left" vertical="top" wrapText="1"/>
      <protection/>
    </xf>
    <xf numFmtId="3" fontId="14" fillId="0" borderId="0" xfId="0" applyNumberFormat="1" applyFont="1" applyFill="1" applyBorder="1" applyAlignment="1" applyProtection="1">
      <alignment horizontal="center"/>
      <protection/>
    </xf>
    <xf numFmtId="0" fontId="29" fillId="0" borderId="0" xfId="0" applyFont="1" applyFill="1" applyAlignment="1" applyProtection="1">
      <alignment horizontal="center"/>
      <protection/>
    </xf>
    <xf numFmtId="0" fontId="0" fillId="0" borderId="0" xfId="0" applyFill="1" applyAlignment="1" applyProtection="1">
      <alignment/>
      <protection/>
    </xf>
    <xf numFmtId="0" fontId="0" fillId="0" borderId="0" xfId="0" applyAlignment="1">
      <alignment vertical="top" wrapText="1"/>
    </xf>
    <xf numFmtId="0" fontId="38" fillId="33" borderId="0" xfId="0" applyFont="1" applyFill="1" applyAlignment="1" applyProtection="1">
      <alignment horizontal="center" wrapText="1"/>
      <protection/>
    </xf>
    <xf numFmtId="0" fontId="38" fillId="33" borderId="39" xfId="0" applyFont="1" applyFill="1" applyBorder="1" applyAlignment="1" applyProtection="1">
      <alignment horizontal="center" wrapText="1"/>
      <protection/>
    </xf>
    <xf numFmtId="0" fontId="0" fillId="33" borderId="0" xfId="0" applyFill="1" applyAlignment="1" applyProtection="1">
      <alignment vertical="top" wrapText="1"/>
      <protection/>
    </xf>
    <xf numFmtId="0" fontId="0" fillId="33" borderId="0" xfId="0" applyFill="1" applyAlignment="1" applyProtection="1">
      <alignment wrapText="1"/>
      <protection/>
    </xf>
    <xf numFmtId="0" fontId="0" fillId="0" borderId="0" xfId="0" applyAlignment="1" applyProtection="1">
      <alignment/>
      <protection/>
    </xf>
    <xf numFmtId="0" fontId="0" fillId="33" borderId="0" xfId="0" applyNumberFormat="1" applyFill="1" applyAlignment="1">
      <alignment wrapText="1"/>
    </xf>
    <xf numFmtId="0" fontId="0" fillId="33" borderId="0" xfId="0"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b/>
        <i val="0"/>
        <strike val="0"/>
        <color indexed="10"/>
      </font>
      <fill>
        <patternFill>
          <bgColor indexed="13"/>
        </patternFill>
      </fill>
      <border>
        <left style="thin">
          <color indexed="10"/>
        </left>
        <right style="thin">
          <color indexed="10"/>
        </right>
        <top style="thin">
          <color indexed="10"/>
        </top>
        <bottom style="thin">
          <color indexed="10"/>
        </bottom>
      </border>
    </dxf>
    <dxf>
      <font>
        <b val="0"/>
        <i val="0"/>
        <color indexed="10"/>
      </font>
      <fill>
        <patternFill>
          <bgColor indexed="13"/>
        </patternFill>
      </fill>
    </dxf>
    <dxf>
      <font>
        <b/>
        <i val="0"/>
        <color indexed="10"/>
      </font>
      <fill>
        <patternFill patternType="solid">
          <bgColor indexed="13"/>
        </patternFill>
      </fill>
      <border>
        <left style="thin">
          <color indexed="10"/>
        </left>
        <right style="thin">
          <color indexed="10"/>
        </right>
        <top style="thin">
          <color indexed="10"/>
        </top>
        <bottom style="thin">
          <color indexed="10"/>
        </bottom>
      </border>
    </dxf>
    <dxf>
      <font>
        <color indexed="10"/>
      </font>
      <fill>
        <patternFill>
          <bgColor indexed="13"/>
        </patternFill>
      </fill>
      <border>
        <left style="thin">
          <color indexed="10"/>
        </left>
        <right style="thin">
          <color indexed="10"/>
        </right>
        <top style="thin">
          <color indexed="10"/>
        </top>
        <bottom style="thin">
          <color indexed="10"/>
        </bottom>
      </border>
    </dxf>
    <dxf>
      <font>
        <b/>
        <i val="0"/>
        <u val="none"/>
        <strike val="0"/>
        <color indexed="10"/>
      </font>
      <fill>
        <patternFill>
          <bgColor indexed="13"/>
        </patternFill>
      </fill>
      <border>
        <left style="thin">
          <color indexed="10"/>
        </left>
        <right style="thin">
          <color indexed="10"/>
        </right>
        <top style="thin">
          <color indexed="10"/>
        </top>
        <bottom style="thin">
          <color indexed="10"/>
        </bottom>
      </border>
    </dxf>
    <dxf>
      <font>
        <b/>
        <i val="0"/>
        <u val="none"/>
        <strike val="0"/>
        <color rgb="FFFF0000"/>
      </font>
      <fill>
        <patternFill>
          <bgColor rgb="FFFFFF00"/>
        </patternFill>
      </fill>
      <border>
        <left style="thin">
          <color rgb="FFFF0000"/>
        </left>
        <right style="thin">
          <color rgb="FFFF0000"/>
        </right>
        <top style="thin"/>
        <bottom style="thin">
          <color rgb="FFFF0000"/>
        </bottom>
      </border>
    </dxf>
    <dxf>
      <font>
        <color rgb="FFFF0000"/>
      </font>
      <fill>
        <patternFill>
          <bgColor rgb="FFFFFF00"/>
        </patternFill>
      </fill>
      <border>
        <left style="thin">
          <color rgb="FFFF0000"/>
        </left>
        <right style="thin">
          <color rgb="FFFF0000"/>
        </right>
        <top style="thin"/>
        <bottom style="thin">
          <color rgb="FFFF0000"/>
        </bottom>
      </border>
    </dxf>
    <dxf>
      <font>
        <b/>
        <i val="0"/>
        <color rgb="FFFF0000"/>
      </font>
      <fill>
        <patternFill patternType="solid">
          <bgColor rgb="FFFFFF00"/>
        </patternFill>
      </fill>
      <border>
        <left style="thin">
          <color rgb="FFFF0000"/>
        </left>
        <right style="thin">
          <color rgb="FFFF0000"/>
        </right>
        <top style="thin"/>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xdr:colOff>
      <xdr:row>0</xdr:row>
      <xdr:rowOff>0</xdr:rowOff>
    </xdr:from>
    <xdr:to>
      <xdr:col>7</xdr:col>
      <xdr:colOff>1790700</xdr:colOff>
      <xdr:row>6</xdr:row>
      <xdr:rowOff>0</xdr:rowOff>
    </xdr:to>
    <xdr:pic>
      <xdr:nvPicPr>
        <xdr:cNvPr id="1" name="Picture 18" descr="long logo-Converted"/>
        <xdr:cNvPicPr preferRelativeResize="1">
          <a:picLocks noChangeAspect="1"/>
        </xdr:cNvPicPr>
      </xdr:nvPicPr>
      <xdr:blipFill>
        <a:blip r:embed="rId1"/>
        <a:stretch>
          <a:fillRect/>
        </a:stretch>
      </xdr:blipFill>
      <xdr:spPr>
        <a:xfrm>
          <a:off x="4457700" y="0"/>
          <a:ext cx="7277100" cy="971550"/>
        </a:xfrm>
        <a:prstGeom prst="rect">
          <a:avLst/>
        </a:prstGeom>
        <a:noFill/>
        <a:ln w="9525" cmpd="sng">
          <a:noFill/>
        </a:ln>
      </xdr:spPr>
    </xdr:pic>
    <xdr:clientData/>
  </xdr:twoCellAnchor>
  <xdr:twoCellAnchor>
    <xdr:from>
      <xdr:col>2</xdr:col>
      <xdr:colOff>2209800</xdr:colOff>
      <xdr:row>53</xdr:row>
      <xdr:rowOff>161925</xdr:rowOff>
    </xdr:from>
    <xdr:to>
      <xdr:col>3</xdr:col>
      <xdr:colOff>0</xdr:colOff>
      <xdr:row>53</xdr:row>
      <xdr:rowOff>161925</xdr:rowOff>
    </xdr:to>
    <xdr:sp>
      <xdr:nvSpPr>
        <xdr:cNvPr id="2" name="Line 56"/>
        <xdr:cNvSpPr>
          <a:spLocks/>
        </xdr:cNvSpPr>
      </xdr:nvSpPr>
      <xdr:spPr>
        <a:xfrm flipH="1">
          <a:off x="2581275" y="11296650"/>
          <a:ext cx="15811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2209800</xdr:colOff>
      <xdr:row>53</xdr:row>
      <xdr:rowOff>161925</xdr:rowOff>
    </xdr:from>
    <xdr:to>
      <xdr:col>2</xdr:col>
      <xdr:colOff>2209800</xdr:colOff>
      <xdr:row>55</xdr:row>
      <xdr:rowOff>9525</xdr:rowOff>
    </xdr:to>
    <xdr:sp>
      <xdr:nvSpPr>
        <xdr:cNvPr id="3" name="Line 57"/>
        <xdr:cNvSpPr>
          <a:spLocks/>
        </xdr:cNvSpPr>
      </xdr:nvSpPr>
      <xdr:spPr>
        <a:xfrm>
          <a:off x="2581275" y="11296650"/>
          <a:ext cx="0" cy="2571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438150</xdr:colOff>
      <xdr:row>0</xdr:row>
      <xdr:rowOff>0</xdr:rowOff>
    </xdr:from>
    <xdr:to>
      <xdr:col>5</xdr:col>
      <xdr:colOff>438150</xdr:colOff>
      <xdr:row>0</xdr:row>
      <xdr:rowOff>0</xdr:rowOff>
    </xdr:to>
    <xdr:sp>
      <xdr:nvSpPr>
        <xdr:cNvPr id="1" name="Line 1"/>
        <xdr:cNvSpPr>
          <a:spLocks/>
        </xdr:cNvSpPr>
      </xdr:nvSpPr>
      <xdr:spPr>
        <a:xfrm flipH="1">
          <a:off x="5676900" y="0"/>
          <a:ext cx="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504825</xdr:colOff>
      <xdr:row>0</xdr:row>
      <xdr:rowOff>0</xdr:rowOff>
    </xdr:from>
    <xdr:to>
      <xdr:col>8</xdr:col>
      <xdr:colOff>504825</xdr:colOff>
      <xdr:row>0</xdr:row>
      <xdr:rowOff>0</xdr:rowOff>
    </xdr:to>
    <xdr:sp>
      <xdr:nvSpPr>
        <xdr:cNvPr id="2" name="Line 2"/>
        <xdr:cNvSpPr>
          <a:spLocks/>
        </xdr:cNvSpPr>
      </xdr:nvSpPr>
      <xdr:spPr>
        <a:xfrm>
          <a:off x="8867775" y="0"/>
          <a:ext cx="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438150</xdr:colOff>
      <xdr:row>0</xdr:row>
      <xdr:rowOff>0</xdr:rowOff>
    </xdr:from>
    <xdr:to>
      <xdr:col>6</xdr:col>
      <xdr:colOff>438150</xdr:colOff>
      <xdr:row>0</xdr:row>
      <xdr:rowOff>0</xdr:rowOff>
    </xdr:to>
    <xdr:sp>
      <xdr:nvSpPr>
        <xdr:cNvPr id="3" name="Line 4"/>
        <xdr:cNvSpPr>
          <a:spLocks/>
        </xdr:cNvSpPr>
      </xdr:nvSpPr>
      <xdr:spPr>
        <a:xfrm>
          <a:off x="7105650" y="0"/>
          <a:ext cx="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0</xdr:row>
      <xdr:rowOff>0</xdr:rowOff>
    </xdr:from>
    <xdr:to>
      <xdr:col>4</xdr:col>
      <xdr:colOff>428625</xdr:colOff>
      <xdr:row>0</xdr:row>
      <xdr:rowOff>0</xdr:rowOff>
    </xdr:to>
    <xdr:sp>
      <xdr:nvSpPr>
        <xdr:cNvPr id="4" name="Line 5"/>
        <xdr:cNvSpPr>
          <a:spLocks/>
        </xdr:cNvSpPr>
      </xdr:nvSpPr>
      <xdr:spPr>
        <a:xfrm>
          <a:off x="4505325" y="0"/>
          <a:ext cx="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untainview.gov/civica/filebank/blobdload.asp?BlobID=7204"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water.ca.gov/wateruseefficiency/landscapeordinance/" TargetMode="External" /><Relationship Id="rId2" Type="http://schemas.openxmlformats.org/officeDocument/2006/relationships/hyperlink" Target="http://www.ci.mtnview.ca.us/civica/filebank/blobdload.asp?BlobID=7152"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60"/>
  <sheetViews>
    <sheetView showGridLines="0" tabSelected="1" zoomScaleSheetLayoutView="85" zoomScalePageLayoutView="0" workbookViewId="0" topLeftCell="C1">
      <selection activeCell="F22" sqref="F22"/>
    </sheetView>
  </sheetViews>
  <sheetFormatPr defaultColWidth="9.140625" defaultRowHeight="12.75"/>
  <cols>
    <col min="1" max="1" width="2.140625" style="2" customWidth="1"/>
    <col min="2" max="2" width="3.421875" style="2" customWidth="1"/>
    <col min="3" max="3" width="56.8515625" style="2" customWidth="1"/>
    <col min="4" max="4" width="4.140625" style="2" customWidth="1"/>
    <col min="5" max="5" width="21.00390625" style="2" customWidth="1"/>
    <col min="6" max="6" width="30.7109375" style="2" customWidth="1"/>
    <col min="7" max="7" width="30.8515625" style="2" customWidth="1"/>
    <col min="8" max="8" width="30.140625" style="2" customWidth="1"/>
    <col min="9" max="16384" width="9.140625" style="2" customWidth="1"/>
  </cols>
  <sheetData>
    <row r="1" spans="5:8" ht="12.75">
      <c r="E1" s="28"/>
      <c r="F1" s="28"/>
      <c r="G1" s="28"/>
      <c r="H1" s="28"/>
    </row>
    <row r="2" spans="5:8" ht="12.75">
      <c r="E2" s="28"/>
      <c r="F2" s="28"/>
      <c r="G2" s="28"/>
      <c r="H2" s="28"/>
    </row>
    <row r="3" spans="5:8" ht="12.75">
      <c r="E3" s="28"/>
      <c r="F3" s="28"/>
      <c r="G3" s="28"/>
      <c r="H3" s="28"/>
    </row>
    <row r="4" spans="5:8" ht="12.75">
      <c r="E4" s="28"/>
      <c r="F4" s="28"/>
      <c r="G4" s="28"/>
      <c r="H4" s="28"/>
    </row>
    <row r="5" spans="5:8" ht="12.75">
      <c r="E5" s="28"/>
      <c r="F5" s="28"/>
      <c r="G5" s="28"/>
      <c r="H5" s="28"/>
    </row>
    <row r="6" spans="5:8" ht="12.75">
      <c r="E6" s="28"/>
      <c r="F6" s="28"/>
      <c r="G6" s="28"/>
      <c r="H6" s="28"/>
    </row>
    <row r="7" spans="1:8" ht="23.25">
      <c r="A7" s="3" t="s">
        <v>1</v>
      </c>
      <c r="E7" s="28"/>
      <c r="F7" s="28"/>
      <c r="G7" s="28"/>
      <c r="H7" s="28"/>
    </row>
    <row r="8" spans="5:8" ht="22.5">
      <c r="E8" s="29" t="s">
        <v>35</v>
      </c>
      <c r="F8" s="30"/>
      <c r="G8" s="30"/>
      <c r="H8" s="30"/>
    </row>
    <row r="9" spans="2:8" ht="18" customHeight="1">
      <c r="B9" s="121">
        <v>1</v>
      </c>
      <c r="C9" s="7" t="s">
        <v>88</v>
      </c>
      <c r="E9" s="123" t="s">
        <v>94</v>
      </c>
      <c r="F9" s="28"/>
      <c r="G9" s="28"/>
      <c r="H9" s="28"/>
    </row>
    <row r="10" spans="3:13" ht="21" customHeight="1">
      <c r="C10" s="16"/>
      <c r="E10" s="31" t="s">
        <v>36</v>
      </c>
      <c r="F10" s="32" t="s">
        <v>154</v>
      </c>
      <c r="G10" s="32"/>
      <c r="H10" s="32"/>
      <c r="J10" s="64"/>
      <c r="M10" s="64"/>
    </row>
    <row r="11" spans="2:13" ht="21" customHeight="1">
      <c r="B11" s="121">
        <v>2</v>
      </c>
      <c r="C11" s="6" t="s">
        <v>89</v>
      </c>
      <c r="E11" s="28"/>
      <c r="F11" s="28"/>
      <c r="G11" s="28"/>
      <c r="H11" s="28"/>
      <c r="J11" s="64"/>
      <c r="M11" s="64"/>
    </row>
    <row r="12" spans="3:13" ht="21" customHeight="1">
      <c r="C12" s="159" t="s">
        <v>143</v>
      </c>
      <c r="E12" s="33" t="s">
        <v>60</v>
      </c>
      <c r="F12" s="28"/>
      <c r="G12" s="28"/>
      <c r="H12" s="28"/>
      <c r="J12" s="64"/>
      <c r="M12" s="64"/>
    </row>
    <row r="13" spans="3:8" ht="21" customHeight="1">
      <c r="C13" s="159"/>
      <c r="E13" s="34" t="s">
        <v>49</v>
      </c>
      <c r="F13" s="28"/>
      <c r="G13" s="28"/>
      <c r="H13" s="28"/>
    </row>
    <row r="14" spans="3:8" ht="15.75" customHeight="1">
      <c r="C14" s="158"/>
      <c r="E14" s="34" t="s">
        <v>55</v>
      </c>
      <c r="F14" s="28"/>
      <c r="G14" s="28"/>
      <c r="H14" s="28"/>
    </row>
    <row r="15" spans="3:8" ht="18" customHeight="1">
      <c r="C15" s="158"/>
      <c r="E15" s="34"/>
      <c r="F15" s="28"/>
      <c r="G15" s="28"/>
      <c r="H15" s="28"/>
    </row>
    <row r="16" spans="3:8" ht="21">
      <c r="C16" s="156"/>
      <c r="E16" s="35" t="s">
        <v>37</v>
      </c>
      <c r="F16" s="30"/>
      <c r="G16" s="30"/>
      <c r="H16" s="30"/>
    </row>
    <row r="17" spans="2:8" ht="15.75">
      <c r="B17" s="121">
        <v>3</v>
      </c>
      <c r="C17" s="7" t="s">
        <v>90</v>
      </c>
      <c r="E17" s="28"/>
      <c r="F17" s="28"/>
      <c r="G17" s="28"/>
      <c r="H17" s="28"/>
    </row>
    <row r="18" spans="3:8" ht="18" customHeight="1">
      <c r="C18" s="157" t="s">
        <v>135</v>
      </c>
      <c r="E18" s="36" t="s">
        <v>57</v>
      </c>
      <c r="F18" s="28"/>
      <c r="G18" s="28"/>
      <c r="H18" s="28"/>
    </row>
    <row r="19" spans="3:8" ht="18" customHeight="1">
      <c r="C19" s="157"/>
      <c r="E19" s="127" t="s">
        <v>95</v>
      </c>
      <c r="F19" s="127" t="s">
        <v>99</v>
      </c>
      <c r="G19" s="127" t="s">
        <v>97</v>
      </c>
      <c r="H19" s="127" t="s">
        <v>98</v>
      </c>
    </row>
    <row r="20" spans="3:8" ht="16.5" thickBot="1">
      <c r="C20" s="157"/>
      <c r="E20" s="124" t="s">
        <v>96</v>
      </c>
      <c r="F20" s="125" t="s">
        <v>96</v>
      </c>
      <c r="G20" s="125" t="s">
        <v>96</v>
      </c>
      <c r="H20" s="125" t="s">
        <v>96</v>
      </c>
    </row>
    <row r="21" spans="3:8" ht="33" customHeight="1">
      <c r="C21" s="157"/>
      <c r="E21" s="37" t="s">
        <v>58</v>
      </c>
      <c r="F21" s="38" t="s">
        <v>2</v>
      </c>
      <c r="G21" s="38" t="s">
        <v>3</v>
      </c>
      <c r="H21" s="39" t="s">
        <v>114</v>
      </c>
    </row>
    <row r="22" spans="3:8" ht="15" customHeight="1">
      <c r="C22" s="157"/>
      <c r="E22" s="110" t="s">
        <v>144</v>
      </c>
      <c r="F22" s="111" t="s">
        <v>8</v>
      </c>
      <c r="G22" s="111" t="s">
        <v>145</v>
      </c>
      <c r="H22" s="115">
        <v>1000</v>
      </c>
    </row>
    <row r="23" spans="3:8" ht="15">
      <c r="C23" s="157"/>
      <c r="E23" s="110" t="s">
        <v>146</v>
      </c>
      <c r="F23" s="111" t="s">
        <v>11</v>
      </c>
      <c r="G23" s="111" t="s">
        <v>147</v>
      </c>
      <c r="H23" s="115">
        <v>200</v>
      </c>
    </row>
    <row r="24" spans="3:8" ht="15" customHeight="1">
      <c r="C24" s="157"/>
      <c r="E24" s="110" t="s">
        <v>148</v>
      </c>
      <c r="F24" s="111" t="s">
        <v>5</v>
      </c>
      <c r="G24" s="111" t="s">
        <v>149</v>
      </c>
      <c r="H24" s="115">
        <v>200</v>
      </c>
    </row>
    <row r="25" spans="3:8" ht="15.75" customHeight="1">
      <c r="C25" s="157"/>
      <c r="E25" s="110" t="s">
        <v>150</v>
      </c>
      <c r="F25" s="111" t="s">
        <v>119</v>
      </c>
      <c r="G25" s="111" t="s">
        <v>128</v>
      </c>
      <c r="H25" s="115">
        <v>25</v>
      </c>
    </row>
    <row r="26" spans="3:8" ht="15" customHeight="1">
      <c r="C26" s="158"/>
      <c r="E26" s="110" t="s">
        <v>151</v>
      </c>
      <c r="F26" s="111" t="s">
        <v>132</v>
      </c>
      <c r="G26" s="111" t="s">
        <v>152</v>
      </c>
      <c r="H26" s="115">
        <v>50</v>
      </c>
    </row>
    <row r="27" spans="3:8" ht="15">
      <c r="C27" s="158"/>
      <c r="E27" s="110"/>
      <c r="F27" s="111"/>
      <c r="G27" s="111"/>
      <c r="H27" s="115"/>
    </row>
    <row r="28" spans="3:8" ht="15" customHeight="1">
      <c r="C28" s="158"/>
      <c r="E28" s="110"/>
      <c r="F28" s="111"/>
      <c r="G28" s="111"/>
      <c r="H28" s="115"/>
    </row>
    <row r="29" spans="3:8" ht="15">
      <c r="C29" s="158"/>
      <c r="E29" s="110"/>
      <c r="F29" s="111"/>
      <c r="G29" s="111"/>
      <c r="H29" s="115"/>
    </row>
    <row r="30" spans="3:8" ht="15">
      <c r="C30" s="158"/>
      <c r="E30" s="110"/>
      <c r="F30" s="111"/>
      <c r="G30" s="111"/>
      <c r="H30" s="115"/>
    </row>
    <row r="31" spans="3:8" ht="15">
      <c r="C31" s="26" t="s">
        <v>56</v>
      </c>
      <c r="E31" s="110"/>
      <c r="F31" s="111"/>
      <c r="G31" s="111"/>
      <c r="H31" s="115"/>
    </row>
    <row r="32" spans="3:8" ht="15">
      <c r="C32" s="104"/>
      <c r="E32" s="110"/>
      <c r="F32" s="111"/>
      <c r="G32" s="111"/>
      <c r="H32" s="115"/>
    </row>
    <row r="33" spans="2:8" ht="15.75">
      <c r="B33" s="121">
        <v>4</v>
      </c>
      <c r="C33" s="7" t="s">
        <v>91</v>
      </c>
      <c r="E33" s="110"/>
      <c r="F33" s="111"/>
      <c r="G33" s="111"/>
      <c r="H33" s="115"/>
    </row>
    <row r="34" spans="3:8" ht="15">
      <c r="C34" s="166" t="s">
        <v>118</v>
      </c>
      <c r="E34" s="110"/>
      <c r="F34" s="111"/>
      <c r="G34" s="111"/>
      <c r="H34" s="115"/>
    </row>
    <row r="35" spans="3:8" ht="15">
      <c r="C35" s="167"/>
      <c r="E35" s="110"/>
      <c r="F35" s="111"/>
      <c r="G35" s="111"/>
      <c r="H35" s="115"/>
    </row>
    <row r="36" spans="3:8" ht="15.75" thickBot="1">
      <c r="C36" s="167"/>
      <c r="E36" s="130"/>
      <c r="F36" s="131"/>
      <c r="G36" s="131"/>
      <c r="H36" s="132"/>
    </row>
    <row r="37" spans="3:8" ht="15">
      <c r="C37" s="167"/>
      <c r="E37" s="40"/>
      <c r="F37" s="40"/>
      <c r="G37" s="40"/>
      <c r="H37" s="93"/>
    </row>
    <row r="38" spans="3:8" ht="15.75">
      <c r="C38" s="167"/>
      <c r="E38" s="122" t="s">
        <v>100</v>
      </c>
      <c r="F38" s="28"/>
      <c r="G38" s="28"/>
      <c r="H38" s="28"/>
    </row>
    <row r="39" spans="3:8" ht="18.75" thickBot="1">
      <c r="C39" s="167"/>
      <c r="E39" s="41" t="s">
        <v>59</v>
      </c>
      <c r="F39" s="28"/>
      <c r="G39" s="28"/>
      <c r="H39" s="28"/>
    </row>
    <row r="40" spans="3:8" ht="15">
      <c r="C40" s="104"/>
      <c r="E40" s="160" t="s">
        <v>15</v>
      </c>
      <c r="F40" s="161"/>
      <c r="G40" s="162"/>
      <c r="H40" s="42" t="s">
        <v>16</v>
      </c>
    </row>
    <row r="41" spans="2:8" ht="15.75">
      <c r="B41" s="121">
        <v>5</v>
      </c>
      <c r="C41" s="7" t="s">
        <v>92</v>
      </c>
      <c r="E41" s="163"/>
      <c r="F41" s="164"/>
      <c r="G41" s="165"/>
      <c r="H41" s="43" t="s">
        <v>115</v>
      </c>
    </row>
    <row r="42" spans="2:8" ht="15" customHeight="1">
      <c r="B42" s="27"/>
      <c r="E42" s="44" t="s">
        <v>17</v>
      </c>
      <c r="F42" s="45"/>
      <c r="G42" s="46"/>
      <c r="H42" s="47">
        <f>SUMIF(F22:F36,"=Low",H22:H36)</f>
        <v>1000</v>
      </c>
    </row>
    <row r="43" spans="2:8" ht="15.75">
      <c r="B43" s="121">
        <v>6</v>
      </c>
      <c r="C43" s="7" t="s">
        <v>59</v>
      </c>
      <c r="E43" s="48" t="s">
        <v>52</v>
      </c>
      <c r="F43" s="49"/>
      <c r="G43" s="50"/>
      <c r="H43" s="47">
        <f>(SUMIF(F22:F36,"=Moderate",H22:H36)+(SUMIF(F22:F36,"=Mixed (Mod / Low)",H22:H36)))</f>
        <v>200</v>
      </c>
    </row>
    <row r="44" spans="3:8" ht="15.75">
      <c r="C44" s="166" t="s">
        <v>65</v>
      </c>
      <c r="E44" s="48" t="s">
        <v>18</v>
      </c>
      <c r="F44" s="49"/>
      <c r="G44" s="50"/>
      <c r="H44" s="47">
        <f>SUMIF(F22:F36,"=High",H22:H36)+SUMIF(F22:F36,"=High (Water Feature)",H22:H36)</f>
        <v>225</v>
      </c>
    </row>
    <row r="45" spans="3:8" ht="16.5" thickBot="1">
      <c r="C45" s="166"/>
      <c r="E45" s="51" t="s">
        <v>19</v>
      </c>
      <c r="F45" s="52"/>
      <c r="G45" s="53"/>
      <c r="H45" s="47">
        <f>SUMIF(F22:F36,"=Special Landscape Area (SLA)",H22:H36)</f>
        <v>50</v>
      </c>
    </row>
    <row r="46" spans="3:8" ht="16.5" thickBot="1">
      <c r="C46" s="166"/>
      <c r="E46" s="54" t="s">
        <v>20</v>
      </c>
      <c r="F46" s="55"/>
      <c r="G46" s="56"/>
      <c r="H46" s="57">
        <f>SUM(H42:H45)</f>
        <v>1475</v>
      </c>
    </row>
    <row r="47" spans="5:8" ht="12.75">
      <c r="E47" s="28"/>
      <c r="F47" s="28"/>
      <c r="G47" s="28"/>
      <c r="H47" s="28"/>
    </row>
    <row r="48" spans="2:8" ht="15.75">
      <c r="B48" s="121">
        <v>7</v>
      </c>
      <c r="C48" s="7" t="s">
        <v>93</v>
      </c>
      <c r="E48" s="122" t="s">
        <v>101</v>
      </c>
      <c r="F48" s="28"/>
      <c r="G48" s="28"/>
      <c r="H48" s="28"/>
    </row>
    <row r="49" spans="3:9" ht="21">
      <c r="C49" s="157" t="s">
        <v>82</v>
      </c>
      <c r="E49" s="58" t="s">
        <v>38</v>
      </c>
      <c r="F49" s="59"/>
      <c r="G49" s="60">
        <f>26.66*((0.7*H46)+(0.3*H45))</f>
        <v>27926.35</v>
      </c>
      <c r="H49" s="61" t="s">
        <v>39</v>
      </c>
      <c r="I49" s="62"/>
    </row>
    <row r="50" spans="3:9" ht="15">
      <c r="C50" s="157"/>
      <c r="E50" s="45"/>
      <c r="F50" s="28"/>
      <c r="G50" s="28"/>
      <c r="H50" s="28"/>
      <c r="I50" s="63"/>
    </row>
    <row r="51" spans="5:9" ht="15">
      <c r="E51" s="45"/>
      <c r="F51" s="28"/>
      <c r="G51" s="28"/>
      <c r="H51" s="28"/>
      <c r="I51" s="63"/>
    </row>
    <row r="52" spans="2:9" ht="15.75">
      <c r="B52" s="121">
        <v>8</v>
      </c>
      <c r="C52" s="7" t="s">
        <v>129</v>
      </c>
      <c r="I52" s="94"/>
    </row>
    <row r="53" spans="3:9" ht="14.25">
      <c r="C53" s="152" t="s">
        <v>131</v>
      </c>
      <c r="I53" s="94"/>
    </row>
    <row r="54" spans="4:9" ht="18">
      <c r="D54" s="154" t="s">
        <v>130</v>
      </c>
      <c r="E54" s="153" t="str">
        <f>IF(AND(COUNTA(E22:E36)=COUNTA(F22:F36),COUNTA(F22:F36)=COUNTA(G22:G36),COUNTA(G22:G36)=COUNTA(H22:H36)),"Go to the next worksheet tab and complete Table B-1.","Please fill in missing data before going to the next tab and completing Table B-1.")</f>
        <v>Go to the next worksheet tab and complete Table B-1.</v>
      </c>
      <c r="I54" s="94"/>
    </row>
    <row r="55" ht="14.25">
      <c r="I55" s="94"/>
    </row>
    <row r="56" spans="3:9" ht="14.25">
      <c r="C56" s="15"/>
      <c r="I56" s="103"/>
    </row>
    <row r="57" spans="3:9" ht="12.75">
      <c r="C57" s="108"/>
      <c r="D57" s="27"/>
      <c r="I57" s="27"/>
    </row>
    <row r="58" spans="3:4" ht="12.75">
      <c r="C58" s="108"/>
      <c r="D58" s="27"/>
    </row>
    <row r="59" ht="12.75">
      <c r="D59" s="27"/>
    </row>
    <row r="60" ht="12.75">
      <c r="D60" s="27"/>
    </row>
  </sheetData>
  <sheetProtection password="E761" sheet="1" objects="1" scenarios="1" selectLockedCells="1"/>
  <mergeCells count="6">
    <mergeCell ref="C18:C30"/>
    <mergeCell ref="C12:C15"/>
    <mergeCell ref="C49:C50"/>
    <mergeCell ref="E40:G41"/>
    <mergeCell ref="C44:C46"/>
    <mergeCell ref="C34:C39"/>
  </mergeCells>
  <dataValidations count="2">
    <dataValidation type="custom" allowBlank="1" showInputMessage="1" showErrorMessage="1" sqref="F37">
      <formula1>"SLA"</formula1>
    </dataValidation>
    <dataValidation type="list" allowBlank="1" showInputMessage="1" showErrorMessage="1" sqref="F22:F36">
      <formula1>Water_Use_Type</formula1>
    </dataValidation>
  </dataValidations>
  <hyperlinks>
    <hyperlink ref="C31" r:id="rId1" display="(Click Here to Download WUCOLS)"/>
  </hyperlinks>
  <printOptions horizontalCentered="1"/>
  <pageMargins left="0.75" right="0.75" top="0.5" bottom="0.5" header="0.5" footer="0.5"/>
  <pageSetup fitToHeight="1" fitToWidth="1" horizontalDpi="600" verticalDpi="600" orientation="portrait" scale="80" r:id="rId3"/>
  <headerFooter alignWithMargins="0">
    <oddFooter xml:space="preserve">&amp;LDate Printed: &amp;D&amp;C1 of 2&amp;R&amp;"Arial,Italic"&amp;8Version: December 8, 2010 </oddFooter>
  </headerFooter>
  <colBreaks count="2" manualBreakCount="2">
    <brk id="4" min="4" max="43" man="1"/>
    <brk id="8" min="4" max="43" man="1"/>
  </col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S62"/>
  <sheetViews>
    <sheetView showGridLines="0" zoomScaleSheetLayoutView="85" zoomScalePageLayoutView="0" workbookViewId="0" topLeftCell="D1">
      <selection activeCell="J9" sqref="J9"/>
    </sheetView>
  </sheetViews>
  <sheetFormatPr defaultColWidth="9.140625" defaultRowHeight="12.75"/>
  <cols>
    <col min="1" max="1" width="2.28125" style="2" customWidth="1"/>
    <col min="2" max="2" width="3.7109375" style="2" customWidth="1"/>
    <col min="3" max="3" width="52.00390625" style="2" customWidth="1"/>
    <col min="4" max="4" width="3.140625" style="2" customWidth="1"/>
    <col min="5" max="5" width="17.421875" style="2" customWidth="1"/>
    <col min="6" max="6" width="21.421875" style="2" customWidth="1"/>
    <col min="7" max="7" width="17.421875" style="2" customWidth="1"/>
    <col min="8" max="8" width="8.00390625" style="2" customWidth="1"/>
    <col min="9" max="9" width="12.00390625" style="2" customWidth="1"/>
    <col min="10" max="10" width="13.28125" style="2" customWidth="1"/>
    <col min="11" max="11" width="18.421875" style="2" customWidth="1"/>
    <col min="12" max="12" width="13.28125" style="2" customWidth="1"/>
    <col min="13" max="14" width="9.28125" style="2" hidden="1" customWidth="1"/>
    <col min="15" max="16" width="7.57421875" style="2" hidden="1" customWidth="1"/>
    <col min="17" max="17" width="14.28125" style="2" hidden="1" customWidth="1"/>
    <col min="18" max="18" width="10.7109375" style="2" hidden="1" customWidth="1"/>
    <col min="19" max="19" width="9.140625" style="2" hidden="1" customWidth="1"/>
    <col min="20" max="16384" width="9.140625" style="2" customWidth="1"/>
  </cols>
  <sheetData>
    <row r="1" spans="1:12" ht="23.25">
      <c r="A1" s="10" t="s">
        <v>1</v>
      </c>
      <c r="D1" s="11"/>
      <c r="E1" s="66" t="s">
        <v>47</v>
      </c>
      <c r="F1" s="17"/>
      <c r="G1" s="17"/>
      <c r="H1" s="17"/>
      <c r="I1" s="17"/>
      <c r="J1" s="17"/>
      <c r="K1" s="17"/>
      <c r="L1" s="17"/>
    </row>
    <row r="2" spans="5:14" ht="15.75">
      <c r="E2" s="67"/>
      <c r="F2" s="9"/>
      <c r="G2" s="9"/>
      <c r="H2" s="9"/>
      <c r="I2" s="9"/>
      <c r="J2" s="9"/>
      <c r="K2" s="9"/>
      <c r="L2" s="9"/>
      <c r="N2" s="95"/>
    </row>
    <row r="3" spans="2:14" ht="15.75" customHeight="1">
      <c r="B3" s="121">
        <v>1</v>
      </c>
      <c r="C3" s="7" t="s">
        <v>102</v>
      </c>
      <c r="E3" s="68" t="s">
        <v>0</v>
      </c>
      <c r="F3" s="9"/>
      <c r="G3" s="9"/>
      <c r="H3" s="9"/>
      <c r="I3" s="9"/>
      <c r="J3" s="127" t="s">
        <v>99</v>
      </c>
      <c r="K3" s="127" t="s">
        <v>97</v>
      </c>
      <c r="L3" s="9"/>
      <c r="N3" s="96"/>
    </row>
    <row r="4" spans="3:12" ht="18" customHeight="1" thickBot="1">
      <c r="C4" s="175" t="s">
        <v>64</v>
      </c>
      <c r="E4" s="128" t="s">
        <v>94</v>
      </c>
      <c r="F4" s="128" t="s">
        <v>94</v>
      </c>
      <c r="G4" s="128" t="s">
        <v>94</v>
      </c>
      <c r="H4" s="128" t="s">
        <v>95</v>
      </c>
      <c r="I4" s="128" t="s">
        <v>94</v>
      </c>
      <c r="J4" s="126" t="s">
        <v>96</v>
      </c>
      <c r="K4" s="126" t="s">
        <v>96</v>
      </c>
      <c r="L4" s="9"/>
    </row>
    <row r="5" spans="3:19" ht="61.5" customHeight="1">
      <c r="C5" s="176"/>
      <c r="E5" s="69" t="s">
        <v>58</v>
      </c>
      <c r="F5" s="70" t="s">
        <v>46</v>
      </c>
      <c r="G5" s="71" t="s">
        <v>3</v>
      </c>
      <c r="H5" s="70" t="s">
        <v>87</v>
      </c>
      <c r="I5" s="71" t="s">
        <v>61</v>
      </c>
      <c r="J5" s="72" t="s">
        <v>4</v>
      </c>
      <c r="K5" s="70" t="s">
        <v>83</v>
      </c>
      <c r="L5" s="70" t="s">
        <v>116</v>
      </c>
      <c r="M5" s="174" t="s">
        <v>127</v>
      </c>
      <c r="N5" s="173"/>
      <c r="O5" s="173" t="s">
        <v>140</v>
      </c>
      <c r="P5" s="173"/>
      <c r="Q5" s="151" t="s">
        <v>139</v>
      </c>
      <c r="R5" s="148" t="s">
        <v>128</v>
      </c>
      <c r="S5" s="148" t="s">
        <v>13</v>
      </c>
    </row>
    <row r="6" spans="2:19" ht="15.75">
      <c r="B6" s="121">
        <v>2</v>
      </c>
      <c r="C6" s="7" t="s">
        <v>103</v>
      </c>
      <c r="E6" s="112" t="str">
        <f>IF('Section A - MAWA'!E22="","",'Section A - MAWA'!E22)</f>
        <v>1 - Raised Bed</v>
      </c>
      <c r="F6" s="112" t="str">
        <f>IF('Section A - MAWA'!F22="","",IF('Section A - MAWA'!F22="Special Landscape Area (SLA)","SLA",'Section A - MAWA'!F22))</f>
        <v>Low</v>
      </c>
      <c r="G6" s="112" t="str">
        <f>IF('Section A - MAWA'!G22="","",'Section A - MAWA'!G22)</f>
        <v>Native Plants</v>
      </c>
      <c r="H6" s="118">
        <f>IF(F6="High",0.8,IF(F6="Moderate",0.5,IF(F6="Low",0.3,IF(F6="SLA",1,IF(F6="High (Water Feature)",0.8,IF(F6="Mixed (Mod / Low)",0.5," "))))))</f>
        <v>0.3</v>
      </c>
      <c r="I6" s="119">
        <f>IF('Section A - MAWA'!H22="","",'Section A - MAWA'!H22)</f>
        <v>1000</v>
      </c>
      <c r="J6" s="113" t="s">
        <v>10</v>
      </c>
      <c r="K6" s="116">
        <v>0.85</v>
      </c>
      <c r="L6" s="117">
        <f>IF(F6="SLA",S6,IF(F6="High (Water Feature)",R6,IF(AND(ISNUMBER(H6),ISBLANK(J6)),"Incomplete",IF(AND(ISNUMBER(H6),(ISERROR(H6*I6/K6))),"Incomplete",IF(ISERROR(H6*I6/K6),"",(26.66*(H6*I6/K6)))))))</f>
        <v>9409.411764705883</v>
      </c>
      <c r="M6" s="149">
        <f>IF(F6="SLA","--",IF(F6="High (Water Feature)","--",IF(F6="","",I6*K6)))</f>
        <v>850</v>
      </c>
      <c r="N6" s="147">
        <f>IF(F6="SLA","--",IF(F6="High (Water Feature)","--",IF(F6="","",I6)))</f>
        <v>1000</v>
      </c>
      <c r="O6" s="147">
        <f>IF(ISNUMBER(H6),1,0)</f>
        <v>1</v>
      </c>
      <c r="P6" s="147">
        <f>IF(ISNUMBER(L6),1,0)</f>
        <v>1</v>
      </c>
      <c r="Q6" s="147">
        <f aca="true" t="shared" si="0" ref="Q6:Q12">IF(OR(ISNUMBER(R6),ISNUMBER(S6)),1,IF(ISBLANK(J6),0,1))</f>
        <v>1</v>
      </c>
      <c r="R6" s="147">
        <f>IF(AND(F6="High (Water Feature)",ISNUMBER(I6)),26.66*(H6*I6),IF(F6="High (Water Feature)","Incomplete",""))</f>
      </c>
      <c r="S6" s="147">
        <f>IF(AND(F6="SLA",ISNUMBER(I6)),26.66*(H6*I6),IF(F6="SLA","Incomplete",""))</f>
      </c>
    </row>
    <row r="7" spans="3:19" ht="15">
      <c r="C7" s="175" t="s">
        <v>124</v>
      </c>
      <c r="E7" s="112" t="str">
        <f>IF('Section A - MAWA'!E23="","",'Section A - MAWA'!E23)</f>
        <v>2 - Front Porch</v>
      </c>
      <c r="F7" s="112" t="str">
        <f>IF('Section A - MAWA'!F23="","",IF('Section A - MAWA'!F23="Special Landscape Area (SLA)","SLA",'Section A - MAWA'!F23))</f>
        <v>Moderate</v>
      </c>
      <c r="G7" s="112" t="str">
        <f>IF('Section A - MAWA'!G23="","",'Section A - MAWA'!G23)</f>
        <v>Roses</v>
      </c>
      <c r="H7" s="118">
        <f aca="true" t="shared" si="1" ref="H7:H20">IF(F7="High",0.8,IF(F7="Moderate",0.5,IF(F7="Low",0.3,IF(F7="SLA",1,IF(F7="High (Water Feature)",0.8,IF(F7="Mixed (Mod / Low)",0.5," "))))))</f>
        <v>0.5</v>
      </c>
      <c r="I7" s="120">
        <f>IF('Section A - MAWA'!H23="","",'Section A - MAWA'!H23)</f>
        <v>200</v>
      </c>
      <c r="J7" s="113" t="s">
        <v>6</v>
      </c>
      <c r="K7" s="116">
        <v>0.8</v>
      </c>
      <c r="L7" s="117">
        <f>IF(F7="SLA",S7,IF(F7="High (Water Feature)",R7,IF(AND(ISNUMBER(H7),ISBLANK(J7)),"Incomplete",IF(AND(ISNUMBER(H7),(ISERROR(H7*I7/K7))),"Incomplete",IF(ISERROR(H7*I7/K7),"",(26.66*(H7*I7/K7)))))))</f>
        <v>3332.5</v>
      </c>
      <c r="M7" s="149">
        <f>IF(F7="SLA","--",IF(F7="High (Water Feature)","--",IF(F7="","",I7*K7)))</f>
        <v>160</v>
      </c>
      <c r="N7" s="147">
        <f>IF(F7="SLA","--",IF(F7="High (Water Feature)","--",IF(F7="","",I7)))</f>
        <v>200</v>
      </c>
      <c r="O7" s="147">
        <f>IF(ISNUMBER(H7),1,0)</f>
        <v>1</v>
      </c>
      <c r="P7" s="147">
        <f>IF(ISNUMBER(L7),1,0)</f>
        <v>1</v>
      </c>
      <c r="Q7" s="147">
        <f t="shared" si="0"/>
        <v>1</v>
      </c>
      <c r="R7" s="147">
        <f>IF(AND(F7="High (Water Feature)",ISNUMBER(I7)),26.66*(H7*I7),IF(F7="High (Water Feature)","Incomplete",""))</f>
      </c>
      <c r="S7" s="147">
        <f>IF(AND(F7="SLA",ISNUMBER(I7)),26.66*(H7*I7),IF(F7="SLA","Incomplete",""))</f>
      </c>
    </row>
    <row r="8" spans="3:19" ht="15">
      <c r="C8" s="175"/>
      <c r="E8" s="112" t="str">
        <f>IF('Section A - MAWA'!E24="","",'Section A - MAWA'!E24)</f>
        <v>3 - Lawn</v>
      </c>
      <c r="F8" s="112" t="str">
        <f>IF('Section A - MAWA'!F24="","",IF('Section A - MAWA'!F24="Special Landscape Area (SLA)","SLA",'Section A - MAWA'!F24))</f>
        <v>High</v>
      </c>
      <c r="G8" s="112" t="str">
        <f>IF('Section A - MAWA'!G24="","",'Section A - MAWA'!G24)</f>
        <v>Grass</v>
      </c>
      <c r="H8" s="118">
        <f t="shared" si="1"/>
        <v>0.8</v>
      </c>
      <c r="I8" s="120">
        <f>IF('Section A - MAWA'!H24="","",'Section A - MAWA'!H24)</f>
        <v>200</v>
      </c>
      <c r="J8" s="113" t="s">
        <v>9</v>
      </c>
      <c r="K8" s="116">
        <v>0.7</v>
      </c>
      <c r="L8" s="117">
        <f>IF(F8="SLA",S8,IF(F8="High (Water Feature)",R8,IF(AND(ISNUMBER(H8),ISBLANK(J8)),"Incomplete",IF(AND(ISNUMBER(H8),(ISERROR(H8*I8/K8))),"Incomplete",IF(ISERROR(H8*I8/K8),"",(26.66*(H8*I8/K8)))))))</f>
        <v>6093.714285714286</v>
      </c>
      <c r="M8" s="149">
        <f>IF(F8="SLA","--",IF(F8="High (Water Feature)","--",IF(F8="","",I8*K8)))</f>
        <v>140</v>
      </c>
      <c r="N8" s="147">
        <f>IF(F8="SLA","--",IF(F8="High (Water Feature)","--",IF(F8="","",I8)))</f>
        <v>200</v>
      </c>
      <c r="O8" s="147">
        <f>IF(ISNUMBER(H8),1,0)</f>
        <v>1</v>
      </c>
      <c r="P8" s="147">
        <f aca="true" t="shared" si="2" ref="P8:P20">IF(ISNUMBER(L8),1,0)</f>
        <v>1</v>
      </c>
      <c r="Q8" s="147">
        <f t="shared" si="0"/>
        <v>1</v>
      </c>
      <c r="R8" s="147">
        <f>IF(AND(F8="High (Water Feature)",ISNUMBER(I8)),26.66*(H8*I8),IF(F8="High (Water Feature)","Incomplete",""))</f>
      </c>
      <c r="S8" s="147">
        <f>IF(AND(F8="SLA",ISNUMBER(I8)),26.66*(H8*I8),IF(F8="SLA","Incomplete",""))</f>
      </c>
    </row>
    <row r="9" spans="3:19" ht="15">
      <c r="C9" s="175"/>
      <c r="E9" s="112" t="str">
        <f>IF('Section A - MAWA'!E25="","",'Section A - MAWA'!E25)</f>
        <v>4 - Pond</v>
      </c>
      <c r="F9" s="112" t="str">
        <f>IF('Section A - MAWA'!F25="","",IF('Section A - MAWA'!F25="Special Landscape Area (SLA)","SLA",'Section A - MAWA'!F25))</f>
        <v>High (Water Feature)</v>
      </c>
      <c r="G9" s="112" t="str">
        <f>IF('Section A - MAWA'!G25="","",'Section A - MAWA'!G25)</f>
        <v>Water Feature</v>
      </c>
      <c r="H9" s="118">
        <f t="shared" si="1"/>
        <v>0.8</v>
      </c>
      <c r="I9" s="120">
        <f>IF('Section A - MAWA'!H25="","",'Section A - MAWA'!H25)</f>
        <v>25</v>
      </c>
      <c r="J9" s="113" t="s">
        <v>133</v>
      </c>
      <c r="K9" s="116" t="s">
        <v>153</v>
      </c>
      <c r="L9" s="117">
        <f>IF(F9="SLA",S9,IF(F9="High (Water Feature)",R9,IF(AND(ISNUMBER(H9),ISBLANK(J9)),"Incomplete",IF(AND(ISNUMBER(H9),(ISERROR(H9*I9/K9))),"Incomplete",IF(ISERROR(H9*I9/K9),"",(26.66*(H9*I9/K9)))))))</f>
        <v>533.2</v>
      </c>
      <c r="M9" s="149" t="str">
        <f>IF(F9="SLA","--",IF(F9="High (Water Feature)","--",IF(F9="","",I9*K9)))</f>
        <v>--</v>
      </c>
      <c r="N9" s="147" t="str">
        <f>IF(F9="SLA","--",IF(F9="High (Water Feature)","--",IF(F9="","",I9)))</f>
        <v>--</v>
      </c>
      <c r="O9" s="147">
        <f>IF(ISNUMBER(H9),1,0)</f>
        <v>1</v>
      </c>
      <c r="P9" s="147">
        <f>IF(ISNUMBER(L9),1,0)</f>
        <v>1</v>
      </c>
      <c r="Q9" s="147">
        <f t="shared" si="0"/>
        <v>1</v>
      </c>
      <c r="R9" s="147">
        <f>IF(AND(F9="High (Water Feature)",ISNUMBER(I9)),26.66*(H9*I9),IF(F9="High (Water Feature)","Incomplete",""))</f>
        <v>533.2</v>
      </c>
      <c r="S9" s="147">
        <f>IF(AND(F9="SLA",ISNUMBER(I9)),26.66*(H9*I9),IF(F9="SLA","Incomplete",""))</f>
      </c>
    </row>
    <row r="10" spans="3:19" ht="15">
      <c r="C10" s="172"/>
      <c r="E10" s="112" t="str">
        <f>IF('Section A - MAWA'!E26="","",'Section A - MAWA'!E26)</f>
        <v>5 - Vegetables</v>
      </c>
      <c r="F10" s="112" t="str">
        <f>IF('Section A - MAWA'!F26="","",IF('Section A - MAWA'!F26="Special Landscape Area (SLA)","SLA",'Section A - MAWA'!F26))</f>
        <v>SLA</v>
      </c>
      <c r="G10" s="112" t="str">
        <f>IF('Section A - MAWA'!G26="","",'Section A - MAWA'!G26)</f>
        <v>Vegetables</v>
      </c>
      <c r="H10" s="118">
        <f t="shared" si="1"/>
        <v>1</v>
      </c>
      <c r="I10" s="120">
        <f>IF('Section A - MAWA'!H26="","",'Section A - MAWA'!H26)</f>
        <v>50</v>
      </c>
      <c r="J10" s="113" t="s">
        <v>6</v>
      </c>
      <c r="K10" s="116" t="s">
        <v>153</v>
      </c>
      <c r="L10" s="117">
        <f aca="true" t="shared" si="3" ref="L10:L20">IF(F10="SLA",S10,IF(F10="High (Water Feature)",R10,IF(AND(ISNUMBER(H10),ISBLANK(J10)),"Incomplete",IF(AND(ISNUMBER(H10),(ISERROR(H10*I10/K10))),"Incomplete",IF(ISERROR(H10*I10/K10),"",(26.66*(H10*I10/K10)))))))</f>
        <v>1333</v>
      </c>
      <c r="M10" s="149" t="str">
        <f aca="true" t="shared" si="4" ref="M10:M20">IF(F10="SLA","--",IF(F10="High (Water Feature)","--",IF(F10="","",I10*K10)))</f>
        <v>--</v>
      </c>
      <c r="N10" s="147" t="str">
        <f aca="true" t="shared" si="5" ref="N10:N20">IF(F10="SLA","--",IF(F10="High (Water Feature)","--",IF(F10="","",I10)))</f>
        <v>--</v>
      </c>
      <c r="O10" s="147">
        <f aca="true" t="shared" si="6" ref="O10:O20">IF(ISNUMBER(H10),1,0)</f>
        <v>1</v>
      </c>
      <c r="P10" s="147">
        <f t="shared" si="2"/>
        <v>1</v>
      </c>
      <c r="Q10" s="147">
        <f t="shared" si="0"/>
        <v>1</v>
      </c>
      <c r="R10" s="147">
        <f aca="true" t="shared" si="7" ref="R10:R20">IF(AND(F10="High (Water Feature)",ISNUMBER(I10)),26.66*(H10*I10),IF(F10="High (Water Feature)","Incomplete",""))</f>
      </c>
      <c r="S10" s="147">
        <f aca="true" t="shared" si="8" ref="S10:S21">IF(AND(F10="SLA",ISNUMBER(I10)),26.66*(H10*I10),IF(F10="SLA","Incomplete",""))</f>
        <v>1333</v>
      </c>
    </row>
    <row r="11" spans="5:19" ht="15">
      <c r="E11" s="112">
        <f>IF('Section A - MAWA'!E27="","",'Section A - MAWA'!E27)</f>
      </c>
      <c r="F11" s="112">
        <f>IF('Section A - MAWA'!F27="","",IF('Section A - MAWA'!F27="Special Landscape Area (SLA)","SLA",'Section A - MAWA'!F27))</f>
      </c>
      <c r="G11" s="112">
        <f>IF('Section A - MAWA'!G27="","",'Section A - MAWA'!G27)</f>
      </c>
      <c r="H11" s="118" t="str">
        <f t="shared" si="1"/>
        <v> </v>
      </c>
      <c r="I11" s="120">
        <f>IF('Section A - MAWA'!H27="","",'Section A - MAWA'!H27)</f>
      </c>
      <c r="J11" s="113"/>
      <c r="K11" s="116"/>
      <c r="L11" s="117">
        <f t="shared" si="3"/>
      </c>
      <c r="M11" s="149">
        <f t="shared" si="4"/>
      </c>
      <c r="N11" s="147">
        <f t="shared" si="5"/>
      </c>
      <c r="O11" s="147">
        <f t="shared" si="6"/>
        <v>0</v>
      </c>
      <c r="P11" s="147">
        <f t="shared" si="2"/>
        <v>0</v>
      </c>
      <c r="Q11" s="147">
        <f t="shared" si="0"/>
        <v>0</v>
      </c>
      <c r="R11" s="147">
        <f t="shared" si="7"/>
      </c>
      <c r="S11" s="147">
        <f t="shared" si="8"/>
      </c>
    </row>
    <row r="12" spans="2:19" ht="15.75">
      <c r="B12" s="121">
        <v>3</v>
      </c>
      <c r="C12" s="7" t="s">
        <v>104</v>
      </c>
      <c r="E12" s="112">
        <f>IF('Section A - MAWA'!E28="","",'Section A - MAWA'!E28)</f>
      </c>
      <c r="F12" s="112">
        <f>IF('Section A - MAWA'!F28="","",IF('Section A - MAWA'!F28="Special Landscape Area (SLA)","SLA",'Section A - MAWA'!F28))</f>
      </c>
      <c r="G12" s="112">
        <f>IF('Section A - MAWA'!G28="","",'Section A - MAWA'!G28)</f>
      </c>
      <c r="H12" s="118" t="str">
        <f t="shared" si="1"/>
        <v> </v>
      </c>
      <c r="I12" s="120">
        <f>IF('Section A - MAWA'!H28="","",'Section A - MAWA'!H28)</f>
      </c>
      <c r="J12" s="113"/>
      <c r="K12" s="116"/>
      <c r="L12" s="117">
        <f t="shared" si="3"/>
      </c>
      <c r="M12" s="149">
        <f t="shared" si="4"/>
      </c>
      <c r="N12" s="147">
        <f t="shared" si="5"/>
      </c>
      <c r="O12" s="147">
        <f t="shared" si="6"/>
        <v>0</v>
      </c>
      <c r="P12" s="147">
        <f t="shared" si="2"/>
        <v>0</v>
      </c>
      <c r="Q12" s="147">
        <f t="shared" si="0"/>
        <v>0</v>
      </c>
      <c r="R12" s="147">
        <f t="shared" si="7"/>
      </c>
      <c r="S12" s="147">
        <f t="shared" si="8"/>
      </c>
    </row>
    <row r="13" spans="3:19" ht="15">
      <c r="C13" s="166" t="s">
        <v>125</v>
      </c>
      <c r="E13" s="112">
        <f>IF('Section A - MAWA'!E29="","",'Section A - MAWA'!E29)</f>
      </c>
      <c r="F13" s="112">
        <f>IF('Section A - MAWA'!F29="","",IF('Section A - MAWA'!F29="Special Landscape Area (SLA)","SLA",'Section A - MAWA'!F29))</f>
      </c>
      <c r="G13" s="112">
        <f>IF('Section A - MAWA'!G29="","",'Section A - MAWA'!G29)</f>
      </c>
      <c r="H13" s="118" t="str">
        <f t="shared" si="1"/>
        <v> </v>
      </c>
      <c r="I13" s="120">
        <f>IF('Section A - MAWA'!H29="","",'Section A - MAWA'!H29)</f>
      </c>
      <c r="J13" s="113"/>
      <c r="K13" s="116"/>
      <c r="L13" s="117">
        <f t="shared" si="3"/>
      </c>
      <c r="M13" s="149">
        <f t="shared" si="4"/>
      </c>
      <c r="N13" s="147">
        <f t="shared" si="5"/>
      </c>
      <c r="O13" s="147">
        <f t="shared" si="6"/>
        <v>0</v>
      </c>
      <c r="P13" s="147">
        <f t="shared" si="2"/>
        <v>0</v>
      </c>
      <c r="Q13" s="147">
        <f aca="true" t="shared" si="9" ref="Q13:Q20">IF(OR(ISNUMBER(R13),ISNUMBER(S13)),1,IF(ISBLANK(J13),0,1))</f>
        <v>0</v>
      </c>
      <c r="R13" s="147">
        <f t="shared" si="7"/>
      </c>
      <c r="S13" s="147">
        <f t="shared" si="8"/>
      </c>
    </row>
    <row r="14" spans="3:19" ht="15">
      <c r="C14" s="166"/>
      <c r="E14" s="112">
        <f>IF('Section A - MAWA'!E30="","",'Section A - MAWA'!E30)</f>
      </c>
      <c r="F14" s="112">
        <f>IF('Section A - MAWA'!F30="","",IF('Section A - MAWA'!F30="Special Landscape Area (SLA)","SLA",'Section A - MAWA'!F30))</f>
      </c>
      <c r="G14" s="112">
        <f>IF('Section A - MAWA'!G30="","",'Section A - MAWA'!G30)</f>
      </c>
      <c r="H14" s="118" t="str">
        <f t="shared" si="1"/>
        <v> </v>
      </c>
      <c r="I14" s="120">
        <f>IF('Section A - MAWA'!H30="","",'Section A - MAWA'!H30)</f>
      </c>
      <c r="J14" s="113"/>
      <c r="K14" s="116"/>
      <c r="L14" s="117">
        <f t="shared" si="3"/>
      </c>
      <c r="M14" s="149">
        <f t="shared" si="4"/>
      </c>
      <c r="N14" s="147">
        <f t="shared" si="5"/>
      </c>
      <c r="O14" s="147">
        <f t="shared" si="6"/>
        <v>0</v>
      </c>
      <c r="P14" s="147">
        <f t="shared" si="2"/>
        <v>0</v>
      </c>
      <c r="Q14" s="147">
        <f t="shared" si="9"/>
        <v>0</v>
      </c>
      <c r="R14" s="147">
        <f t="shared" si="7"/>
      </c>
      <c r="S14" s="147">
        <f t="shared" si="8"/>
      </c>
    </row>
    <row r="15" spans="3:19" ht="15">
      <c r="C15" s="172"/>
      <c r="E15" s="112">
        <f>IF('Section A - MAWA'!E31="","",'Section A - MAWA'!E31)</f>
      </c>
      <c r="F15" s="112">
        <f>IF('Section A - MAWA'!F31="","",IF('Section A - MAWA'!F31="Special Landscape Area (SLA)","SLA",'Section A - MAWA'!F31))</f>
      </c>
      <c r="G15" s="112">
        <f>IF('Section A - MAWA'!G31="","",'Section A - MAWA'!G31)</f>
      </c>
      <c r="H15" s="118" t="str">
        <f t="shared" si="1"/>
        <v> </v>
      </c>
      <c r="I15" s="120">
        <f>IF('Section A - MAWA'!H31="","",'Section A - MAWA'!H31)</f>
      </c>
      <c r="J15" s="113"/>
      <c r="K15" s="116"/>
      <c r="L15" s="117">
        <f t="shared" si="3"/>
      </c>
      <c r="M15" s="149">
        <f t="shared" si="4"/>
      </c>
      <c r="N15" s="147">
        <f t="shared" si="5"/>
      </c>
      <c r="O15" s="147">
        <f t="shared" si="6"/>
        <v>0</v>
      </c>
      <c r="P15" s="147">
        <f t="shared" si="2"/>
        <v>0</v>
      </c>
      <c r="Q15" s="147">
        <f t="shared" si="9"/>
        <v>0</v>
      </c>
      <c r="R15" s="147">
        <f t="shared" si="7"/>
      </c>
      <c r="S15" s="147">
        <f t="shared" si="8"/>
      </c>
    </row>
    <row r="16" spans="3:19" ht="15">
      <c r="C16" s="8"/>
      <c r="E16" s="112">
        <f>IF('Section A - MAWA'!E32="","",'Section A - MAWA'!E32)</f>
      </c>
      <c r="F16" s="112">
        <f>IF('Section A - MAWA'!F32="","",IF('Section A - MAWA'!F32="Special Landscape Area (SLA)","SLA",'Section A - MAWA'!F32))</f>
      </c>
      <c r="G16" s="112">
        <f>IF('Section A - MAWA'!G32="","",'Section A - MAWA'!G32)</f>
      </c>
      <c r="H16" s="118" t="str">
        <f t="shared" si="1"/>
        <v> </v>
      </c>
      <c r="I16" s="120">
        <f>IF('Section A - MAWA'!H32="","",'Section A - MAWA'!H32)</f>
      </c>
      <c r="J16" s="113"/>
      <c r="K16" s="116"/>
      <c r="L16" s="117">
        <f t="shared" si="3"/>
      </c>
      <c r="M16" s="149">
        <f t="shared" si="4"/>
      </c>
      <c r="N16" s="147">
        <f t="shared" si="5"/>
      </c>
      <c r="O16" s="147">
        <f t="shared" si="6"/>
        <v>0</v>
      </c>
      <c r="P16" s="147">
        <f t="shared" si="2"/>
        <v>0</v>
      </c>
      <c r="Q16" s="147">
        <f t="shared" si="9"/>
        <v>0</v>
      </c>
      <c r="R16" s="147">
        <f t="shared" si="7"/>
      </c>
      <c r="S16" s="147">
        <f t="shared" si="8"/>
      </c>
    </row>
    <row r="17" spans="2:19" ht="15.75">
      <c r="B17" s="121">
        <v>4</v>
      </c>
      <c r="C17" s="7" t="s">
        <v>105</v>
      </c>
      <c r="E17" s="112">
        <f>IF('Section A - MAWA'!E33="","",'Section A - MAWA'!E33)</f>
      </c>
      <c r="F17" s="112">
        <f>IF('Section A - MAWA'!F33="","",IF('Section A - MAWA'!F33="Special Landscape Area (SLA)","SLA",'Section A - MAWA'!F33))</f>
      </c>
      <c r="G17" s="112">
        <f>IF('Section A - MAWA'!G33="","",'Section A - MAWA'!G33)</f>
      </c>
      <c r="H17" s="118" t="str">
        <f t="shared" si="1"/>
        <v> </v>
      </c>
      <c r="I17" s="120">
        <f>IF('Section A - MAWA'!H33="","",'Section A - MAWA'!H33)</f>
      </c>
      <c r="J17" s="113"/>
      <c r="K17" s="116"/>
      <c r="L17" s="117">
        <f t="shared" si="3"/>
      </c>
      <c r="M17" s="149">
        <f t="shared" si="4"/>
      </c>
      <c r="N17" s="147">
        <f t="shared" si="5"/>
      </c>
      <c r="O17" s="147">
        <f t="shared" si="6"/>
        <v>0</v>
      </c>
      <c r="P17" s="147">
        <f>IF(ISNUMBER(L17),1,0)</f>
        <v>0</v>
      </c>
      <c r="Q17" s="147">
        <f t="shared" si="9"/>
        <v>0</v>
      </c>
      <c r="R17" s="147">
        <f t="shared" si="7"/>
      </c>
      <c r="S17" s="147">
        <f t="shared" si="8"/>
      </c>
    </row>
    <row r="18" spans="3:19" ht="15.75">
      <c r="C18" s="7" t="s">
        <v>63</v>
      </c>
      <c r="E18" s="112">
        <f>IF('Section A - MAWA'!E34="","",'Section A - MAWA'!E34)</f>
      </c>
      <c r="F18" s="112">
        <f>IF('Section A - MAWA'!F34="","",IF('Section A - MAWA'!F34="Special Landscape Area (SLA)","SLA",'Section A - MAWA'!F34))</f>
      </c>
      <c r="G18" s="112">
        <f>IF('Section A - MAWA'!G34="","",'Section A - MAWA'!G34)</f>
      </c>
      <c r="H18" s="118" t="str">
        <f t="shared" si="1"/>
        <v> </v>
      </c>
      <c r="I18" s="120">
        <f>IF('Section A - MAWA'!H34="","",'Section A - MAWA'!H34)</f>
      </c>
      <c r="J18" s="113"/>
      <c r="K18" s="116"/>
      <c r="L18" s="117">
        <f t="shared" si="3"/>
      </c>
      <c r="M18" s="149">
        <f t="shared" si="4"/>
      </c>
      <c r="N18" s="147">
        <f t="shared" si="5"/>
      </c>
      <c r="O18" s="147">
        <f t="shared" si="6"/>
        <v>0</v>
      </c>
      <c r="P18" s="147">
        <f t="shared" si="2"/>
        <v>0</v>
      </c>
      <c r="Q18" s="147">
        <f t="shared" si="9"/>
        <v>0</v>
      </c>
      <c r="R18" s="147">
        <f t="shared" si="7"/>
      </c>
      <c r="S18" s="147">
        <f t="shared" si="8"/>
      </c>
    </row>
    <row r="19" spans="3:19" ht="15">
      <c r="C19" s="166" t="s">
        <v>84</v>
      </c>
      <c r="E19" s="112">
        <f>IF('Section A - MAWA'!E35="","",'Section A - MAWA'!E35)</f>
      </c>
      <c r="F19" s="112">
        <f>IF('Section A - MAWA'!F35="","",IF('Section A - MAWA'!F35="Special Landscape Area (SLA)","SLA",'Section A - MAWA'!F35))</f>
      </c>
      <c r="G19" s="112">
        <f>IF('Section A - MAWA'!G35="","",'Section A - MAWA'!G35)</f>
      </c>
      <c r="H19" s="118" t="str">
        <f t="shared" si="1"/>
        <v> </v>
      </c>
      <c r="I19" s="120">
        <f>IF('Section A - MAWA'!H35="","",'Section A - MAWA'!H35)</f>
      </c>
      <c r="J19" s="113"/>
      <c r="K19" s="116"/>
      <c r="L19" s="117">
        <f t="shared" si="3"/>
      </c>
      <c r="M19" s="149">
        <f t="shared" si="4"/>
      </c>
      <c r="N19" s="147">
        <f t="shared" si="5"/>
      </c>
      <c r="O19" s="147">
        <f t="shared" si="6"/>
        <v>0</v>
      </c>
      <c r="P19" s="147">
        <f t="shared" si="2"/>
        <v>0</v>
      </c>
      <c r="Q19" s="147">
        <f t="shared" si="9"/>
        <v>0</v>
      </c>
      <c r="R19" s="147">
        <f t="shared" si="7"/>
      </c>
      <c r="S19" s="147">
        <f t="shared" si="8"/>
      </c>
    </row>
    <row r="20" spans="3:19" ht="15.75" thickBot="1">
      <c r="C20" s="172"/>
      <c r="E20" s="133">
        <f>IF('Section A - MAWA'!E36="","",'Section A - MAWA'!E36)</f>
      </c>
      <c r="F20" s="155">
        <f>IF('Section A - MAWA'!F36="","",IF('Section A - MAWA'!F36="Special Landscape Area (SLA)","SLA",'Section A - MAWA'!F36))</f>
      </c>
      <c r="G20" s="133">
        <f>IF('Section A - MAWA'!G36="","",'Section A - MAWA'!G36)</f>
      </c>
      <c r="H20" s="134" t="str">
        <f t="shared" si="1"/>
        <v> </v>
      </c>
      <c r="I20" s="135">
        <f>IF('Section A - MAWA'!H36="","",'Section A - MAWA'!H36)</f>
      </c>
      <c r="J20" s="136"/>
      <c r="K20" s="137"/>
      <c r="L20" s="138">
        <f t="shared" si="3"/>
      </c>
      <c r="M20" s="147">
        <f t="shared" si="4"/>
      </c>
      <c r="N20" s="147">
        <f t="shared" si="5"/>
      </c>
      <c r="O20" s="147">
        <f t="shared" si="6"/>
        <v>0</v>
      </c>
      <c r="P20" s="147">
        <f t="shared" si="2"/>
        <v>0</v>
      </c>
      <c r="Q20" s="147">
        <f t="shared" si="9"/>
        <v>0</v>
      </c>
      <c r="R20" s="147">
        <f t="shared" si="7"/>
      </c>
      <c r="S20" s="147">
        <f t="shared" si="8"/>
      </c>
    </row>
    <row r="21" spans="3:19" ht="15">
      <c r="C21" s="172"/>
      <c r="E21" s="9"/>
      <c r="F21" s="9"/>
      <c r="G21" s="9"/>
      <c r="H21" s="9"/>
      <c r="I21" s="12"/>
      <c r="J21" s="13"/>
      <c r="K21" s="13"/>
      <c r="L21" s="13"/>
      <c r="M21" s="150">
        <f>SUMIF(M6:M20,"&gt;0",M6:M20)/SUM(N6:N20)</f>
        <v>0.8214285714285714</v>
      </c>
      <c r="N21" s="147"/>
      <c r="O21" s="147">
        <f>SUM(O6:O20)</f>
        <v>5</v>
      </c>
      <c r="P21" s="147">
        <f>SUM(P6:P20)</f>
        <v>5</v>
      </c>
      <c r="Q21" s="147">
        <f>SUM(Q6:Q20)</f>
        <v>5</v>
      </c>
      <c r="R21" s="147">
        <f>IF(AND(F21="High (Water Feature)",ISNUMBER(I21)),26.66*(H21*I21),IF(F21="High (Water Feature)","Incomplete",""))</f>
      </c>
      <c r="S21" s="147">
        <f t="shared" si="8"/>
      </c>
    </row>
    <row r="22" spans="3:19" ht="18">
      <c r="C22" s="172"/>
      <c r="E22" s="129" t="s">
        <v>98</v>
      </c>
      <c r="F22" s="12"/>
      <c r="G22" s="12"/>
      <c r="H22" s="12"/>
      <c r="I22" s="12"/>
      <c r="J22" s="14"/>
      <c r="K22" s="13"/>
      <c r="L22" s="13"/>
      <c r="M22" s="147"/>
      <c r="N22" s="147"/>
      <c r="O22" s="147"/>
      <c r="P22" s="147"/>
      <c r="Q22" s="147"/>
      <c r="R22" s="147"/>
      <c r="S22" s="147"/>
    </row>
    <row r="23" spans="3:14" ht="18">
      <c r="C23" s="172"/>
      <c r="E23" s="97" t="s">
        <v>134</v>
      </c>
      <c r="F23" s="73"/>
      <c r="G23" s="74"/>
      <c r="H23" s="75"/>
      <c r="I23" s="21"/>
      <c r="J23" s="21"/>
      <c r="K23" s="146" t="str">
        <f>IF(ISERROR(M21),"--",IF(AND(P21=O21,P21=Q21),"OK","INCOMPLETE"))</f>
        <v>OK</v>
      </c>
      <c r="L23" s="9"/>
      <c r="M23" s="105"/>
      <c r="N23" s="106"/>
    </row>
    <row r="24" spans="2:14" ht="18">
      <c r="B24" s="121">
        <v>5</v>
      </c>
      <c r="C24" s="7" t="s">
        <v>106</v>
      </c>
      <c r="E24" s="20" t="s">
        <v>62</v>
      </c>
      <c r="F24" s="9"/>
      <c r="G24" s="9"/>
      <c r="H24" s="9"/>
      <c r="I24" s="9"/>
      <c r="J24" s="9"/>
      <c r="K24" s="22">
        <f>IF(ISERROR(M21),"--",M21)</f>
        <v>0.8214285714285714</v>
      </c>
      <c r="L24" s="9"/>
      <c r="N24" s="106"/>
    </row>
    <row r="25" spans="3:14" ht="18">
      <c r="C25" s="157" t="s">
        <v>142</v>
      </c>
      <c r="E25" s="97"/>
      <c r="F25" s="73"/>
      <c r="G25" s="74"/>
      <c r="H25" s="75"/>
      <c r="I25" s="21"/>
      <c r="J25" s="21"/>
      <c r="K25" s="23" t="str">
        <f>IF(ISERROR(M21),"--",IF(K24&gt;0.9,"UNREALISTICALLY HIGH",IF(K24&lt;0.7,"TOO LOW","OK")))</f>
        <v>OK</v>
      </c>
      <c r="L25" s="9"/>
      <c r="M25" s="105"/>
      <c r="N25" s="106"/>
    </row>
    <row r="26" spans="3:14" ht="18">
      <c r="C26" s="157"/>
      <c r="E26" s="97"/>
      <c r="F26" s="73"/>
      <c r="G26" s="74"/>
      <c r="H26" s="75"/>
      <c r="I26" s="21"/>
      <c r="J26" s="21"/>
      <c r="K26" s="109"/>
      <c r="L26" s="76"/>
      <c r="M26" s="105"/>
      <c r="N26" s="106"/>
    </row>
    <row r="27" spans="3:14" ht="18">
      <c r="C27" s="157"/>
      <c r="E27" s="129" t="s">
        <v>100</v>
      </c>
      <c r="F27" s="75"/>
      <c r="G27" s="74"/>
      <c r="H27" s="75"/>
      <c r="I27" s="21"/>
      <c r="J27" s="21"/>
      <c r="K27" s="77"/>
      <c r="L27" s="76"/>
      <c r="M27" s="105"/>
      <c r="N27" s="106"/>
    </row>
    <row r="28" spans="3:14" ht="21">
      <c r="C28" s="157"/>
      <c r="E28" s="78" t="s">
        <v>21</v>
      </c>
      <c r="F28" s="78"/>
      <c r="G28" s="79">
        <f>SUM(L6:L20)</f>
        <v>20701.82605042017</v>
      </c>
      <c r="H28" s="9"/>
      <c r="I28" s="78" t="s">
        <v>22</v>
      </c>
      <c r="J28" s="80"/>
      <c r="K28" s="77"/>
      <c r="L28" s="76"/>
      <c r="M28" s="105"/>
      <c r="N28" s="106"/>
    </row>
    <row r="29" spans="3:12" ht="16.5">
      <c r="C29" s="157"/>
      <c r="E29" s="12"/>
      <c r="F29" s="81"/>
      <c r="G29" s="81"/>
      <c r="H29" s="81"/>
      <c r="I29" s="82"/>
      <c r="J29" s="21"/>
      <c r="K29" s="76"/>
      <c r="L29" s="9"/>
    </row>
    <row r="30" spans="3:12" ht="18">
      <c r="C30" s="168"/>
      <c r="E30" s="129" t="s">
        <v>101</v>
      </c>
      <c r="F30" s="9"/>
      <c r="G30" s="9"/>
      <c r="H30" s="9"/>
      <c r="I30" s="169"/>
      <c r="J30" s="169"/>
      <c r="K30" s="76"/>
      <c r="L30" s="17"/>
    </row>
    <row r="31" spans="2:12" ht="21">
      <c r="B31" s="121">
        <v>6</v>
      </c>
      <c r="C31" s="7" t="s">
        <v>107</v>
      </c>
      <c r="E31" s="66" t="s">
        <v>117</v>
      </c>
      <c r="F31" s="17"/>
      <c r="G31" s="17"/>
      <c r="H31" s="17"/>
      <c r="I31" s="17"/>
      <c r="J31" s="17"/>
      <c r="K31" s="17"/>
      <c r="L31" s="17"/>
    </row>
    <row r="32" spans="3:12" ht="15" customHeight="1">
      <c r="C32" s="166" t="s">
        <v>113</v>
      </c>
      <c r="E32" s="17"/>
      <c r="F32" s="17"/>
      <c r="G32" s="17"/>
      <c r="H32" s="17"/>
      <c r="I32" s="17"/>
      <c r="J32" s="17"/>
      <c r="K32" s="17"/>
      <c r="L32" s="17"/>
    </row>
    <row r="33" spans="3:12" ht="15">
      <c r="C33" s="166"/>
      <c r="E33" s="83" t="s">
        <v>28</v>
      </c>
      <c r="F33" s="17"/>
      <c r="G33" s="17"/>
      <c r="H33" s="17"/>
      <c r="I33" s="17"/>
      <c r="J33" s="17"/>
      <c r="K33" s="17"/>
      <c r="L33" s="17"/>
    </row>
    <row r="34" spans="3:12" ht="12.75">
      <c r="C34" s="166"/>
      <c r="E34" s="17"/>
      <c r="F34" s="17"/>
      <c r="G34" s="17"/>
      <c r="H34" s="17"/>
      <c r="I34" s="17"/>
      <c r="J34" s="17"/>
      <c r="K34" s="17"/>
      <c r="L34" s="17"/>
    </row>
    <row r="35" spans="2:12" ht="21">
      <c r="B35" s="121">
        <v>7</v>
      </c>
      <c r="C35" s="4" t="s">
        <v>108</v>
      </c>
      <c r="E35" s="9"/>
      <c r="F35" s="84" t="s">
        <v>31</v>
      </c>
      <c r="G35" s="85">
        <f>'Section A - MAWA'!G49</f>
        <v>27926.35</v>
      </c>
      <c r="H35" s="170" t="s">
        <v>54</v>
      </c>
      <c r="I35" s="171"/>
      <c r="J35" s="84" t="s">
        <v>32</v>
      </c>
      <c r="K35" s="85">
        <f>G28</f>
        <v>20701.82605042017</v>
      </c>
      <c r="L35" s="19"/>
    </row>
    <row r="36" spans="2:12" ht="15" customHeight="1">
      <c r="B36" s="18"/>
      <c r="C36" s="166" t="s">
        <v>85</v>
      </c>
      <c r="E36" s="19"/>
      <c r="F36" s="86" t="s">
        <v>33</v>
      </c>
      <c r="G36" s="87"/>
      <c r="H36" s="87"/>
      <c r="I36" s="9"/>
      <c r="J36" s="86" t="s">
        <v>34</v>
      </c>
      <c r="K36" s="87"/>
      <c r="L36" s="9"/>
    </row>
    <row r="37" spans="1:12" ht="15">
      <c r="A37" s="18"/>
      <c r="C37" s="166"/>
      <c r="D37" s="18"/>
      <c r="E37" s="9"/>
      <c r="F37" s="86"/>
      <c r="G37" s="87"/>
      <c r="H37" s="87"/>
      <c r="I37" s="86"/>
      <c r="J37" s="87"/>
      <c r="K37" s="9"/>
      <c r="L37" s="9"/>
    </row>
    <row r="38" spans="3:12" ht="12.75">
      <c r="C38" s="166"/>
      <c r="E38" s="12"/>
      <c r="F38" s="12"/>
      <c r="G38" s="12"/>
      <c r="H38" s="12"/>
      <c r="I38" s="12"/>
      <c r="J38" s="12"/>
      <c r="K38" s="12"/>
      <c r="L38" s="17"/>
    </row>
    <row r="39" spans="2:12" ht="15.75">
      <c r="B39" s="121">
        <v>8</v>
      </c>
      <c r="C39" s="7" t="s">
        <v>109</v>
      </c>
      <c r="E39" s="9"/>
      <c r="F39" s="9"/>
      <c r="G39" s="9"/>
      <c r="H39" s="9"/>
      <c r="I39" s="9"/>
      <c r="J39" s="88"/>
      <c r="K39" s="88"/>
      <c r="L39" s="9"/>
    </row>
    <row r="40" spans="5:12" ht="18">
      <c r="E40" s="129" t="s">
        <v>110</v>
      </c>
      <c r="F40" s="9"/>
      <c r="G40" s="9"/>
      <c r="H40" s="9"/>
      <c r="I40" s="9"/>
      <c r="J40" s="76"/>
      <c r="K40" s="9"/>
      <c r="L40" s="24"/>
    </row>
    <row r="41" spans="1:12" s="18" customFormat="1" ht="22.5">
      <c r="A41" s="2"/>
      <c r="B41" s="2"/>
      <c r="C41" s="2"/>
      <c r="D41" s="2"/>
      <c r="E41" s="89" t="str">
        <f>IF(AND(K23="OK",K25="OK",G35&gt;=K35),"Congratulations! Your electronic Water Budget Calculation Worksheet is complete.","The Water Budget Calculation Worksheet is not yet complete.")</f>
        <v>Congratulations! Your electronic Water Budget Calculation Worksheet is complete.</v>
      </c>
      <c r="F41" s="24"/>
      <c r="G41" s="24"/>
      <c r="H41" s="24"/>
      <c r="I41" s="24"/>
      <c r="J41" s="90"/>
      <c r="K41" s="24"/>
      <c r="L41" s="17"/>
    </row>
    <row r="42" spans="5:12" ht="18">
      <c r="E42" s="9"/>
      <c r="F42" s="9"/>
      <c r="G42" s="9"/>
      <c r="H42" s="9"/>
      <c r="I42" s="9"/>
      <c r="J42" s="76"/>
      <c r="K42" s="9"/>
      <c r="L42" s="25"/>
    </row>
    <row r="43" spans="5:12" ht="21">
      <c r="E43" s="98" t="str">
        <f>IF(AND(K25="OK",G35&gt;=K35),"Please print Sections A, B &amp; C and submit them with your application.","Please check/revise data.")</f>
        <v>Please print Sections A, B &amp; C and submit them with your application.</v>
      </c>
      <c r="F43" s="25"/>
      <c r="G43" s="25"/>
      <c r="H43" s="25"/>
      <c r="I43" s="25"/>
      <c r="J43" s="25"/>
      <c r="K43" s="25"/>
      <c r="L43" s="17"/>
    </row>
    <row r="44" spans="5:12" ht="12.75">
      <c r="E44" s="9"/>
      <c r="F44" s="9"/>
      <c r="G44" s="9"/>
      <c r="H44" s="9"/>
      <c r="I44" s="9"/>
      <c r="J44" s="9"/>
      <c r="K44" s="9"/>
      <c r="L44" s="9"/>
    </row>
    <row r="45" spans="5:12" ht="12.75">
      <c r="E45" s="9"/>
      <c r="F45" s="9"/>
      <c r="G45" s="9"/>
      <c r="H45" s="9"/>
      <c r="I45" s="9"/>
      <c r="J45" s="9"/>
      <c r="K45" s="9"/>
      <c r="L45" s="9"/>
    </row>
    <row r="46" spans="5:12" ht="12.75">
      <c r="E46" s="9"/>
      <c r="F46" s="9"/>
      <c r="G46" s="9"/>
      <c r="H46" s="9"/>
      <c r="I46" s="9"/>
      <c r="J46" s="9"/>
      <c r="K46" s="9"/>
      <c r="L46" s="9"/>
    </row>
    <row r="47" spans="5:12" ht="12.75">
      <c r="E47" s="9"/>
      <c r="F47" s="12"/>
      <c r="G47" s="12"/>
      <c r="H47" s="12"/>
      <c r="I47" s="9"/>
      <c r="J47" s="9"/>
      <c r="K47" s="9"/>
      <c r="L47" s="9"/>
    </row>
    <row r="48" spans="5:12" ht="12.75">
      <c r="E48" s="9"/>
      <c r="F48" s="9"/>
      <c r="G48" s="9"/>
      <c r="H48" s="9"/>
      <c r="I48" s="9"/>
      <c r="J48" s="9"/>
      <c r="K48" s="9"/>
      <c r="L48" s="9"/>
    </row>
    <row r="49" spans="3:12" ht="20.25">
      <c r="C49" s="27"/>
      <c r="D49" s="27"/>
      <c r="L49" s="65"/>
    </row>
    <row r="50" spans="3:11" ht="20.25">
      <c r="C50" s="27"/>
      <c r="D50" s="27"/>
      <c r="F50" s="65"/>
      <c r="G50" s="65"/>
      <c r="H50" s="65"/>
      <c r="I50" s="65"/>
      <c r="J50" s="65"/>
      <c r="K50" s="65"/>
    </row>
    <row r="51" spans="3:4" ht="12.75">
      <c r="C51" s="27"/>
      <c r="D51" s="27"/>
    </row>
    <row r="52" ht="15">
      <c r="I52" s="62"/>
    </row>
    <row r="53" ht="15.75">
      <c r="E53" s="99"/>
    </row>
    <row r="54" spans="5:8" ht="15">
      <c r="E54" s="62"/>
      <c r="G54" s="5"/>
      <c r="H54" s="5"/>
    </row>
    <row r="55" spans="5:10" ht="15.75">
      <c r="E55" s="99"/>
      <c r="F55" s="62"/>
      <c r="G55" s="27"/>
      <c r="H55" s="100"/>
      <c r="J55" s="4"/>
    </row>
    <row r="56" spans="5:10" ht="15.75">
      <c r="E56" s="99"/>
      <c r="F56" s="62"/>
      <c r="G56" s="62"/>
      <c r="H56" s="62"/>
      <c r="J56" s="4"/>
    </row>
    <row r="57" spans="6:8" ht="15.75">
      <c r="F57" s="101"/>
      <c r="G57" s="101"/>
      <c r="H57" s="100"/>
    </row>
    <row r="58" spans="6:8" ht="15.75">
      <c r="F58" s="101"/>
      <c r="G58" s="101"/>
      <c r="H58" s="100"/>
    </row>
    <row r="60" ht="12.75">
      <c r="E60" s="102"/>
    </row>
    <row r="62" spans="6:8" ht="15.75">
      <c r="F62" s="27"/>
      <c r="G62" s="27"/>
      <c r="H62" s="100"/>
    </row>
  </sheetData>
  <sheetProtection password="E761" sheet="1" objects="1" scenarios="1" selectLockedCells="1"/>
  <mergeCells count="11">
    <mergeCell ref="O5:P5"/>
    <mergeCell ref="M5:N5"/>
    <mergeCell ref="C4:C5"/>
    <mergeCell ref="C13:C15"/>
    <mergeCell ref="C7:C10"/>
    <mergeCell ref="C36:C38"/>
    <mergeCell ref="C25:C30"/>
    <mergeCell ref="C32:C34"/>
    <mergeCell ref="I30:J30"/>
    <mergeCell ref="H35:I35"/>
    <mergeCell ref="C19:C23"/>
  </mergeCells>
  <conditionalFormatting sqref="K24">
    <cfRule type="cellIs" priority="1" dxfId="5" operator="lessThanOrEqual" stopIfTrue="1">
      <formula>0.699999999999999</formula>
    </cfRule>
  </conditionalFormatting>
  <conditionalFormatting sqref="K25">
    <cfRule type="cellIs" priority="2" dxfId="6" operator="equal" stopIfTrue="1">
      <formula>"TOO LOW"</formula>
    </cfRule>
  </conditionalFormatting>
  <conditionalFormatting sqref="K35">
    <cfRule type="cellIs" priority="3" dxfId="7" operator="greaterThan" stopIfTrue="1">
      <formula>$G$35</formula>
    </cfRule>
  </conditionalFormatting>
  <conditionalFormatting sqref="L6:L20">
    <cfRule type="cellIs" priority="4" dxfId="1" operator="equal" stopIfTrue="1">
      <formula>"Incomplete"</formula>
    </cfRule>
  </conditionalFormatting>
  <conditionalFormatting sqref="K23">
    <cfRule type="cellIs" priority="5" dxfId="5" operator="equal" stopIfTrue="1">
      <formula>"INCOMPLETE"</formula>
    </cfRule>
  </conditionalFormatting>
  <dataValidations count="1">
    <dataValidation type="list" allowBlank="1" showInputMessage="1" sqref="J6:J20">
      <formula1>Irrigation_Method</formula1>
    </dataValidation>
  </dataValidations>
  <printOptions horizontalCentered="1"/>
  <pageMargins left="0.5" right="0.5" top="0.5" bottom="0.5" header="0.5" footer="0.5"/>
  <pageSetup fitToHeight="1" fitToWidth="1" horizontalDpi="600" verticalDpi="600" orientation="portrait" scale="80" r:id="rId2"/>
  <headerFooter alignWithMargins="0">
    <oddFooter xml:space="preserve">&amp;LDate Printed: &amp;D&amp;C2 of 2&amp;R&amp;"Arial,Italic"&amp;8Version: December 8, 2010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D77"/>
  <sheetViews>
    <sheetView showGridLines="0" zoomScalePageLayoutView="0" workbookViewId="0" topLeftCell="A1">
      <selection activeCell="A36" sqref="A36"/>
    </sheetView>
  </sheetViews>
  <sheetFormatPr defaultColWidth="9.140625" defaultRowHeight="12.75"/>
  <cols>
    <col min="1" max="1" width="79.8515625" style="0" customWidth="1"/>
  </cols>
  <sheetData>
    <row r="1" ht="15.75">
      <c r="A1" s="139" t="s">
        <v>50</v>
      </c>
    </row>
    <row r="2" ht="12.75">
      <c r="A2" s="2"/>
    </row>
    <row r="3" ht="15">
      <c r="A3" s="140" t="s">
        <v>136</v>
      </c>
    </row>
    <row r="4" ht="12.75" customHeight="1">
      <c r="A4" s="166" t="s">
        <v>137</v>
      </c>
    </row>
    <row r="5" ht="12.75">
      <c r="A5" s="177"/>
    </row>
    <row r="6" ht="12.75">
      <c r="A6" s="177"/>
    </row>
    <row r="7" ht="12.75">
      <c r="A7" s="177"/>
    </row>
    <row r="8" ht="12.75">
      <c r="A8" s="177"/>
    </row>
    <row r="9" ht="12.75">
      <c r="A9" s="177"/>
    </row>
    <row r="10" ht="12.75">
      <c r="A10" s="177"/>
    </row>
    <row r="11" ht="12.75">
      <c r="A11" s="2"/>
    </row>
    <row r="12" ht="15">
      <c r="A12" s="140" t="s">
        <v>74</v>
      </c>
    </row>
    <row r="13" ht="12.75">
      <c r="A13" s="141" t="s">
        <v>48</v>
      </c>
    </row>
    <row r="14" ht="12.75">
      <c r="A14" s="2" t="s">
        <v>45</v>
      </c>
    </row>
    <row r="15" ht="12.75">
      <c r="A15" s="2" t="s">
        <v>51</v>
      </c>
    </row>
    <row r="16" ht="12.75">
      <c r="A16" s="2" t="s">
        <v>25</v>
      </c>
    </row>
    <row r="17" ht="12.75">
      <c r="A17" s="2" t="s">
        <v>43</v>
      </c>
    </row>
    <row r="18" ht="12.75">
      <c r="A18" s="2" t="s">
        <v>71</v>
      </c>
    </row>
    <row r="19" ht="12.75">
      <c r="A19" s="2" t="s">
        <v>42</v>
      </c>
    </row>
    <row r="20" ht="12.75">
      <c r="A20" s="2" t="s">
        <v>70</v>
      </c>
    </row>
    <row r="21" ht="12.75">
      <c r="A21" s="2"/>
    </row>
    <row r="22" ht="15">
      <c r="A22" s="140" t="s">
        <v>73</v>
      </c>
    </row>
    <row r="23" ht="12.75">
      <c r="A23" s="8" t="s">
        <v>23</v>
      </c>
    </row>
    <row r="24" ht="12.75">
      <c r="A24" s="2" t="s">
        <v>24</v>
      </c>
    </row>
    <row r="25" spans="1:4" ht="15">
      <c r="A25" s="2" t="s">
        <v>44</v>
      </c>
      <c r="D25" s="91"/>
    </row>
    <row r="26" spans="1:4" ht="15">
      <c r="A26" s="2" t="s">
        <v>25</v>
      </c>
      <c r="D26" s="91"/>
    </row>
    <row r="27" spans="1:4" ht="15">
      <c r="A27" s="2" t="s">
        <v>26</v>
      </c>
      <c r="D27" s="92"/>
    </row>
    <row r="28" spans="1:4" ht="12.75">
      <c r="A28" s="2" t="s">
        <v>27</v>
      </c>
      <c r="D28" s="1"/>
    </row>
    <row r="29" ht="12.75">
      <c r="A29" s="2" t="s">
        <v>29</v>
      </c>
    </row>
    <row r="30" ht="12.75">
      <c r="A30" s="2" t="s">
        <v>30</v>
      </c>
    </row>
    <row r="31" ht="12.75">
      <c r="A31" s="2" t="s">
        <v>14</v>
      </c>
    </row>
    <row r="32" ht="12.75">
      <c r="A32" s="2" t="s">
        <v>122</v>
      </c>
    </row>
    <row r="33" ht="12.75">
      <c r="A33" s="2" t="s">
        <v>123</v>
      </c>
    </row>
    <row r="34" ht="12.75">
      <c r="A34" s="2"/>
    </row>
    <row r="35" ht="15">
      <c r="A35" s="140" t="s">
        <v>72</v>
      </c>
    </row>
    <row r="36" ht="15">
      <c r="A36" s="140"/>
    </row>
    <row r="37" ht="12.75">
      <c r="A37" s="178" t="s">
        <v>141</v>
      </c>
    </row>
    <row r="38" ht="12.75">
      <c r="A38" s="179"/>
    </row>
    <row r="39" ht="12.75">
      <c r="A39" s="179"/>
    </row>
    <row r="40" ht="12.75">
      <c r="A40" s="179"/>
    </row>
    <row r="41" ht="12.75">
      <c r="A41" s="2"/>
    </row>
    <row r="42" ht="12.75">
      <c r="A42" s="2" t="s">
        <v>138</v>
      </c>
    </row>
    <row r="43" ht="12.75">
      <c r="A43" s="2" t="s">
        <v>86</v>
      </c>
    </row>
    <row r="44" ht="12.75">
      <c r="A44" s="2"/>
    </row>
    <row r="45" ht="15">
      <c r="A45" s="140" t="s">
        <v>126</v>
      </c>
    </row>
    <row r="46" ht="12.75">
      <c r="A46" s="114" t="s">
        <v>76</v>
      </c>
    </row>
    <row r="47" ht="12.75">
      <c r="A47" s="142" t="s">
        <v>80</v>
      </c>
    </row>
    <row r="48" ht="12.75">
      <c r="A48" s="142" t="s">
        <v>81</v>
      </c>
    </row>
    <row r="49" ht="12.75">
      <c r="A49" s="142" t="s">
        <v>120</v>
      </c>
    </row>
    <row r="50" ht="12.75">
      <c r="A50" s="142" t="s">
        <v>77</v>
      </c>
    </row>
    <row r="51" ht="12.75">
      <c r="A51" s="142" t="s">
        <v>78</v>
      </c>
    </row>
    <row r="52" ht="12.75">
      <c r="A52" s="2"/>
    </row>
    <row r="53" ht="12.75">
      <c r="A53" s="2" t="s">
        <v>75</v>
      </c>
    </row>
    <row r="54" ht="12.75">
      <c r="A54" s="142" t="s">
        <v>111</v>
      </c>
    </row>
    <row r="55" ht="12.75">
      <c r="A55" s="142" t="s">
        <v>121</v>
      </c>
    </row>
    <row r="56" ht="12.75">
      <c r="A56" s="142"/>
    </row>
    <row r="57" ht="12.75">
      <c r="A57" s="143" t="s">
        <v>112</v>
      </c>
    </row>
    <row r="58" ht="12.75">
      <c r="A58" s="143" t="s">
        <v>79</v>
      </c>
    </row>
    <row r="59" ht="12.75">
      <c r="A59" s="2"/>
    </row>
    <row r="60" ht="15">
      <c r="A60" s="140" t="s">
        <v>66</v>
      </c>
    </row>
    <row r="61" ht="12.75">
      <c r="A61" s="2"/>
    </row>
    <row r="62" ht="12.75">
      <c r="A62" s="175" t="s">
        <v>68</v>
      </c>
    </row>
    <row r="63" ht="12.75">
      <c r="A63" s="175"/>
    </row>
    <row r="64" ht="12.75">
      <c r="A64" s="175"/>
    </row>
    <row r="65" ht="12.75">
      <c r="A65" s="175"/>
    </row>
    <row r="66" ht="12.75">
      <c r="A66" s="144" t="s">
        <v>69</v>
      </c>
    </row>
    <row r="67" ht="12.75">
      <c r="A67" s="145"/>
    </row>
    <row r="68" ht="12.75">
      <c r="A68" s="145" t="s">
        <v>67</v>
      </c>
    </row>
    <row r="69" ht="12.75">
      <c r="A69" s="2"/>
    </row>
    <row r="74" ht="12.75">
      <c r="A74" s="107"/>
    </row>
    <row r="75" ht="12.75">
      <c r="A75" s="107"/>
    </row>
    <row r="76" ht="12.75">
      <c r="A76" s="107"/>
    </row>
    <row r="77" ht="12.75">
      <c r="A77" s="107"/>
    </row>
  </sheetData>
  <sheetProtection password="E761" sheet="1" objects="1" scenarios="1" selectLockedCells="1" selectUnlockedCells="1"/>
  <mergeCells count="3">
    <mergeCell ref="A4:A10"/>
    <mergeCell ref="A62:A65"/>
    <mergeCell ref="A37:A40"/>
  </mergeCells>
  <hyperlinks>
    <hyperlink ref="A66" r:id="rId1" display="Click here for AB 1881"/>
    <hyperlink ref="A68" r:id="rId2" display="Click here for the City of Mountain View's Water Conservation in Landscaping Regulations."/>
  </hyperlinks>
  <printOptions horizontalCentered="1" verticalCentered="1"/>
  <pageMargins left="0.75" right="0.75" top="0.5" bottom="0.5" header="0.5" footer="0.5"/>
  <pageSetup fitToHeight="1" fitToWidth="1" horizontalDpi="600" verticalDpi="600" orientation="portrait" scale="85" r:id="rId3"/>
  <rowBreaks count="1" manualBreakCount="1">
    <brk id="66" max="255" man="1"/>
  </rowBreaks>
</worksheet>
</file>

<file path=xl/worksheets/sheet4.xml><?xml version="1.0" encoding="utf-8"?>
<worksheet xmlns="http://schemas.openxmlformats.org/spreadsheetml/2006/main" xmlns:r="http://schemas.openxmlformats.org/officeDocument/2006/relationships">
  <dimension ref="A1:B7"/>
  <sheetViews>
    <sheetView zoomScalePageLayoutView="0" workbookViewId="0" topLeftCell="A1">
      <selection activeCell="C14" sqref="C13:C14"/>
    </sheetView>
  </sheetViews>
  <sheetFormatPr defaultColWidth="9.140625" defaultRowHeight="12.75"/>
  <cols>
    <col min="1" max="1" width="18.28125" style="0" customWidth="1"/>
    <col min="2" max="2" width="19.28125" style="0" customWidth="1"/>
  </cols>
  <sheetData>
    <row r="1" spans="1:2" ht="12.75">
      <c r="A1" t="s">
        <v>40</v>
      </c>
      <c r="B1" t="s">
        <v>41</v>
      </c>
    </row>
    <row r="2" spans="1:2" ht="12.75">
      <c r="A2" t="s">
        <v>5</v>
      </c>
      <c r="B2" t="s">
        <v>7</v>
      </c>
    </row>
    <row r="3" spans="1:2" ht="12.75">
      <c r="A3" t="s">
        <v>119</v>
      </c>
      <c r="B3" t="s">
        <v>12</v>
      </c>
    </row>
    <row r="4" spans="1:2" ht="12.75">
      <c r="A4" t="s">
        <v>11</v>
      </c>
      <c r="B4" t="s">
        <v>9</v>
      </c>
    </row>
    <row r="5" spans="1:2" ht="12.75">
      <c r="A5" t="s">
        <v>8</v>
      </c>
      <c r="B5" t="s">
        <v>6</v>
      </c>
    </row>
    <row r="6" spans="1:2" ht="12.75">
      <c r="A6" t="s">
        <v>53</v>
      </c>
      <c r="B6" t="s">
        <v>10</v>
      </c>
    </row>
    <row r="7" spans="1:2" ht="12.75">
      <c r="A7" t="s">
        <v>132</v>
      </c>
      <c r="B7" t="s">
        <v>133</v>
      </c>
    </row>
  </sheetData>
  <sheetProtection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Mountain View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Licensed User</dc:creator>
  <cp:keywords/>
  <dc:description/>
  <cp:lastModifiedBy>Licensed User</cp:lastModifiedBy>
  <cp:lastPrinted>2010-12-08T17:05:20Z</cp:lastPrinted>
  <dcterms:created xsi:type="dcterms:W3CDTF">2010-10-06T18:32:02Z</dcterms:created>
  <dcterms:modified xsi:type="dcterms:W3CDTF">2013-09-16T14:22:42Z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